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7.40.2\統計部\600調整課\650統計解析係\産業連関表担当\00_作業用個人フォルダ\井手　ツール\"/>
    </mc:Choice>
  </mc:AlternateContent>
  <bookViews>
    <workbookView xWindow="0" yWindow="0" windowWidth="21612" windowHeight="9216"/>
  </bookViews>
  <sheets>
    <sheet name="トップ" sheetId="1" r:id="rId1"/>
    <sheet name="分析シート" sheetId="2" r:id="rId2"/>
    <sheet name="部門分類シート" sheetId="3" r:id="rId3"/>
    <sheet name="1" sheetId="4" r:id="rId4"/>
    <sheet name="2" sheetId="5" r:id="rId5"/>
    <sheet name="3" sheetId="6" r:id="rId6"/>
    <sheet name="4" sheetId="7" r:id="rId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 i="7" l="1"/>
  <c r="J23" i="7" l="1"/>
  <c r="J22" i="7"/>
  <c r="H16" i="7"/>
  <c r="H12" i="7" l="1"/>
  <c r="J12" i="7" l="1"/>
  <c r="BN5" i="5" l="1"/>
  <c r="BM5" i="5" l="1"/>
  <c r="BM41" i="5"/>
  <c r="BN41" i="5"/>
  <c r="BN39" i="5"/>
  <c r="BM6" i="5"/>
  <c r="BM7" i="5"/>
  <c r="BM8" i="5"/>
  <c r="BM9" i="5"/>
  <c r="BM10" i="5"/>
  <c r="BM11" i="5"/>
  <c r="BM12" i="5"/>
  <c r="BM13" i="5"/>
  <c r="BM14" i="5"/>
  <c r="BM15" i="5"/>
  <c r="BM16" i="5"/>
  <c r="BM17" i="5"/>
  <c r="BM18" i="5"/>
  <c r="BM19" i="5"/>
  <c r="BM20" i="5"/>
  <c r="BM21" i="5"/>
  <c r="BM22" i="5"/>
  <c r="BM23" i="5"/>
  <c r="BM24" i="5"/>
  <c r="BM25" i="5"/>
  <c r="BM26" i="5"/>
  <c r="BM27" i="5"/>
  <c r="BM28" i="5"/>
  <c r="BM29" i="5"/>
  <c r="BM30" i="5"/>
  <c r="BM31" i="5"/>
  <c r="BM32" i="5"/>
  <c r="BM33" i="5"/>
  <c r="BM34" i="5"/>
  <c r="BM35" i="5"/>
  <c r="BM36" i="5"/>
  <c r="BM37" i="5"/>
  <c r="BM38" i="5"/>
  <c r="BM39" i="5"/>
  <c r="BN6" i="5"/>
  <c r="BN7" i="5"/>
  <c r="BN8" i="5"/>
  <c r="BN9" i="5"/>
  <c r="BN10" i="5"/>
  <c r="BN11" i="5"/>
  <c r="BN12" i="5"/>
  <c r="BN13" i="5"/>
  <c r="BN14" i="5"/>
  <c r="BN15" i="5"/>
  <c r="BN16" i="5"/>
  <c r="BN17" i="5"/>
  <c r="BN18" i="5"/>
  <c r="BN19" i="5"/>
  <c r="BN20" i="5"/>
  <c r="BN21" i="5"/>
  <c r="BN22" i="5"/>
  <c r="BN23" i="5"/>
  <c r="BN24" i="5"/>
  <c r="BN25" i="5"/>
  <c r="BN26" i="5"/>
  <c r="BN27" i="5"/>
  <c r="BN28" i="5"/>
  <c r="BN29" i="5"/>
  <c r="BN30" i="5"/>
  <c r="BN31" i="5"/>
  <c r="BN32" i="5"/>
  <c r="BN33" i="5"/>
  <c r="BN34" i="5"/>
  <c r="BN35" i="5"/>
  <c r="BN36" i="5"/>
  <c r="BN37" i="5"/>
  <c r="BN38" i="5"/>
  <c r="R38" i="6"/>
  <c r="S38" i="6"/>
  <c r="T38" i="6"/>
  <c r="U38" i="6"/>
  <c r="V38" i="6"/>
  <c r="W38" i="6"/>
  <c r="X38" i="6"/>
  <c r="R39" i="6"/>
  <c r="S39" i="6"/>
  <c r="T39" i="6"/>
  <c r="U39" i="6"/>
  <c r="V39" i="6"/>
  <c r="W39" i="6"/>
  <c r="X39" i="6"/>
  <c r="P38" i="6"/>
  <c r="Q38" i="6"/>
  <c r="P39" i="6"/>
  <c r="Q39" i="6"/>
  <c r="J38" i="6"/>
  <c r="K38" i="6"/>
  <c r="L38" i="6"/>
  <c r="M38" i="6"/>
  <c r="N38" i="6"/>
  <c r="O38" i="6"/>
  <c r="J39" i="6"/>
  <c r="K39" i="6"/>
  <c r="L39" i="6"/>
  <c r="M39" i="6"/>
  <c r="N39" i="6"/>
  <c r="O39" i="6"/>
  <c r="I38" i="6"/>
  <c r="I39" i="6"/>
  <c r="H38" i="6"/>
  <c r="H39" i="6"/>
  <c r="G38" i="6"/>
  <c r="G39" i="6"/>
  <c r="F4" i="6"/>
  <c r="F7" i="6"/>
  <c r="Q7" i="6" s="1"/>
  <c r="F10" i="6"/>
  <c r="F12" i="6"/>
  <c r="F13" i="6"/>
  <c r="S13" i="6" s="1"/>
  <c r="F14" i="6"/>
  <c r="F15" i="6"/>
  <c r="U15" i="6" s="1"/>
  <c r="F16" i="6"/>
  <c r="F17" i="6"/>
  <c r="W17" i="6" s="1"/>
  <c r="F18" i="6"/>
  <c r="F19" i="6"/>
  <c r="Q19" i="6" s="1"/>
  <c r="F20" i="6"/>
  <c r="F21" i="6"/>
  <c r="S21" i="6" s="1"/>
  <c r="F23" i="6"/>
  <c r="U23" i="6" s="1"/>
  <c r="F24" i="6"/>
  <c r="F25" i="6"/>
  <c r="W25" i="6" s="1"/>
  <c r="F26" i="6"/>
  <c r="F27" i="6"/>
  <c r="U27" i="6" s="1"/>
  <c r="F28" i="6"/>
  <c r="F29" i="6"/>
  <c r="S29" i="6" s="1"/>
  <c r="F31" i="6"/>
  <c r="W31" i="6" s="1"/>
  <c r="F32" i="6"/>
  <c r="F34" i="6"/>
  <c r="E4" i="6"/>
  <c r="E7" i="6"/>
  <c r="E10" i="6"/>
  <c r="E12" i="6"/>
  <c r="E13" i="6"/>
  <c r="E14" i="6"/>
  <c r="E15" i="6"/>
  <c r="E16" i="6"/>
  <c r="E17" i="6"/>
  <c r="E18" i="6"/>
  <c r="E19" i="6"/>
  <c r="E20" i="6"/>
  <c r="E21" i="6"/>
  <c r="E23" i="6"/>
  <c r="E24" i="6"/>
  <c r="E25" i="6"/>
  <c r="E26" i="6"/>
  <c r="E27" i="6"/>
  <c r="E28" i="6"/>
  <c r="E29" i="6"/>
  <c r="E31" i="6"/>
  <c r="E32" i="6"/>
  <c r="E34" i="6"/>
  <c r="D4" i="6"/>
  <c r="D7" i="6"/>
  <c r="D10" i="6"/>
  <c r="J10" i="6" s="1"/>
  <c r="D12" i="6"/>
  <c r="G12" i="6" s="1"/>
  <c r="D13" i="6"/>
  <c r="D14" i="6"/>
  <c r="D15" i="6"/>
  <c r="D16" i="6"/>
  <c r="N16" i="6" s="1"/>
  <c r="D17" i="6"/>
  <c r="D18" i="6"/>
  <c r="L18" i="6" s="1"/>
  <c r="D19" i="6"/>
  <c r="O19" i="6" s="1"/>
  <c r="D20" i="6"/>
  <c r="G20" i="6" s="1"/>
  <c r="D21" i="6"/>
  <c r="D23" i="6"/>
  <c r="K23" i="6" s="1"/>
  <c r="D24" i="6"/>
  <c r="N24" i="6" s="1"/>
  <c r="D25" i="6"/>
  <c r="D26" i="6"/>
  <c r="L26" i="6" s="1"/>
  <c r="D27" i="6"/>
  <c r="O27" i="6" s="1"/>
  <c r="D28" i="6"/>
  <c r="H28" i="6" s="1"/>
  <c r="D29" i="6"/>
  <c r="D31" i="6"/>
  <c r="K31" i="6" s="1"/>
  <c r="D32" i="6"/>
  <c r="J32" i="6" s="1"/>
  <c r="D34" i="6"/>
  <c r="N34" i="6" s="1"/>
  <c r="Q15" i="6" l="1"/>
  <c r="W13" i="6"/>
  <c r="U19" i="6"/>
  <c r="W21" i="6"/>
  <c r="S17" i="6"/>
  <c r="W7" i="6"/>
  <c r="Q23" i="6"/>
  <c r="W29" i="6"/>
  <c r="S25" i="6"/>
  <c r="Q25" i="6"/>
  <c r="Q21" i="6"/>
  <c r="Q17" i="6"/>
  <c r="Q13" i="6"/>
  <c r="L29" i="6"/>
  <c r="N29" i="6"/>
  <c r="J29" i="6"/>
  <c r="I29" i="6"/>
  <c r="H29" i="6"/>
  <c r="G29" i="6"/>
  <c r="K29" i="6"/>
  <c r="O29" i="6"/>
  <c r="L25" i="6"/>
  <c r="N25" i="6"/>
  <c r="J25" i="6"/>
  <c r="I25" i="6"/>
  <c r="K25" i="6"/>
  <c r="O25" i="6"/>
  <c r="H25" i="6"/>
  <c r="G25" i="6"/>
  <c r="L21" i="6"/>
  <c r="N21" i="6"/>
  <c r="J21" i="6"/>
  <c r="I21" i="6"/>
  <c r="K21" i="6"/>
  <c r="O21" i="6"/>
  <c r="H21" i="6"/>
  <c r="G21" i="6"/>
  <c r="L17" i="6"/>
  <c r="N17" i="6"/>
  <c r="J17" i="6"/>
  <c r="I17" i="6"/>
  <c r="K17" i="6"/>
  <c r="O17" i="6"/>
  <c r="H17" i="6"/>
  <c r="G17" i="6"/>
  <c r="L13" i="6"/>
  <c r="N13" i="6"/>
  <c r="J13" i="6"/>
  <c r="I13" i="6"/>
  <c r="K13" i="6"/>
  <c r="O13" i="6"/>
  <c r="H13" i="6"/>
  <c r="G13" i="6"/>
  <c r="M13" i="6"/>
  <c r="R34" i="6"/>
  <c r="T34" i="6"/>
  <c r="V34" i="6"/>
  <c r="X34" i="6"/>
  <c r="U34" i="6"/>
  <c r="P34" i="6"/>
  <c r="S34" i="6"/>
  <c r="W34" i="6"/>
  <c r="Q34" i="6"/>
  <c r="R32" i="6"/>
  <c r="T32" i="6"/>
  <c r="V32" i="6"/>
  <c r="X32" i="6"/>
  <c r="S32" i="6"/>
  <c r="W32" i="6"/>
  <c r="P32" i="6"/>
  <c r="U32" i="6"/>
  <c r="Q32" i="6"/>
  <c r="S28" i="6"/>
  <c r="U28" i="6"/>
  <c r="W28" i="6"/>
  <c r="Q28" i="6"/>
  <c r="T28" i="6"/>
  <c r="X28" i="6"/>
  <c r="R28" i="6"/>
  <c r="V28" i="6"/>
  <c r="P28" i="6"/>
  <c r="S26" i="6"/>
  <c r="U26" i="6"/>
  <c r="W26" i="6"/>
  <c r="P26" i="6"/>
  <c r="R26" i="6"/>
  <c r="V26" i="6"/>
  <c r="Q26" i="6"/>
  <c r="T26" i="6"/>
  <c r="X26" i="6"/>
  <c r="S24" i="6"/>
  <c r="U24" i="6"/>
  <c r="W24" i="6"/>
  <c r="P24" i="6"/>
  <c r="T24" i="6"/>
  <c r="X24" i="6"/>
  <c r="Q24" i="6"/>
  <c r="R24" i="6"/>
  <c r="V24" i="6"/>
  <c r="S20" i="6"/>
  <c r="U20" i="6"/>
  <c r="W20" i="6"/>
  <c r="P20" i="6"/>
  <c r="T20" i="6"/>
  <c r="X20" i="6"/>
  <c r="Q20" i="6"/>
  <c r="R20" i="6"/>
  <c r="V20" i="6"/>
  <c r="S18" i="6"/>
  <c r="U18" i="6"/>
  <c r="W18" i="6"/>
  <c r="P18" i="6"/>
  <c r="R18" i="6"/>
  <c r="V18" i="6"/>
  <c r="Q18" i="6"/>
  <c r="T18" i="6"/>
  <c r="X18" i="6"/>
  <c r="S16" i="6"/>
  <c r="U16" i="6"/>
  <c r="W16" i="6"/>
  <c r="P16" i="6"/>
  <c r="T16" i="6"/>
  <c r="X16" i="6"/>
  <c r="Q16" i="6"/>
  <c r="R16" i="6"/>
  <c r="V16" i="6"/>
  <c r="S14" i="6"/>
  <c r="U14" i="6"/>
  <c r="W14" i="6"/>
  <c r="P14" i="6"/>
  <c r="R14" i="6"/>
  <c r="V14" i="6"/>
  <c r="Q14" i="6"/>
  <c r="T14" i="6"/>
  <c r="X14" i="6"/>
  <c r="S12" i="6"/>
  <c r="U12" i="6"/>
  <c r="W12" i="6"/>
  <c r="P12" i="6"/>
  <c r="T12" i="6"/>
  <c r="X12" i="6"/>
  <c r="Q12" i="6"/>
  <c r="R12" i="6"/>
  <c r="V12" i="6"/>
  <c r="S4" i="6"/>
  <c r="U4" i="6"/>
  <c r="W4" i="6"/>
  <c r="R4" i="6"/>
  <c r="V4" i="6"/>
  <c r="P4" i="6"/>
  <c r="X4" i="6"/>
  <c r="Q4" i="6"/>
  <c r="T4" i="6"/>
  <c r="G24" i="6"/>
  <c r="G16" i="6"/>
  <c r="H19" i="6"/>
  <c r="I24" i="6"/>
  <c r="I16" i="6"/>
  <c r="J26" i="6"/>
  <c r="J18" i="6"/>
  <c r="M29" i="6"/>
  <c r="M21" i="6"/>
  <c r="N31" i="6"/>
  <c r="L31" i="6"/>
  <c r="J31" i="6"/>
  <c r="I31" i="6"/>
  <c r="H31" i="6"/>
  <c r="G31" i="6"/>
  <c r="M31" i="6"/>
  <c r="L27" i="6"/>
  <c r="N27" i="6"/>
  <c r="J27" i="6"/>
  <c r="I27" i="6"/>
  <c r="M27" i="6"/>
  <c r="L23" i="6"/>
  <c r="N23" i="6"/>
  <c r="J23" i="6"/>
  <c r="I23" i="6"/>
  <c r="M23" i="6"/>
  <c r="G23" i="6"/>
  <c r="L19" i="6"/>
  <c r="N19" i="6"/>
  <c r="J19" i="6"/>
  <c r="I19" i="6"/>
  <c r="M19" i="6"/>
  <c r="G19" i="6"/>
  <c r="L15" i="6"/>
  <c r="N15" i="6"/>
  <c r="J15" i="6"/>
  <c r="I15" i="6"/>
  <c r="M15" i="6"/>
  <c r="G15" i="6"/>
  <c r="K15" i="6"/>
  <c r="O15" i="6"/>
  <c r="L7" i="6"/>
  <c r="N7" i="6"/>
  <c r="J7" i="6"/>
  <c r="I7" i="6"/>
  <c r="M7" i="6"/>
  <c r="G7" i="6"/>
  <c r="K7" i="6"/>
  <c r="O7" i="6"/>
  <c r="K34" i="6"/>
  <c r="M34" i="6"/>
  <c r="O34" i="6"/>
  <c r="I34" i="6"/>
  <c r="L34" i="6"/>
  <c r="G34" i="6"/>
  <c r="K32" i="6"/>
  <c r="M32" i="6"/>
  <c r="O32" i="6"/>
  <c r="I32" i="6"/>
  <c r="L32" i="6"/>
  <c r="H32" i="6"/>
  <c r="K28" i="6"/>
  <c r="M28" i="6"/>
  <c r="O28" i="6"/>
  <c r="L28" i="6"/>
  <c r="J28" i="6"/>
  <c r="G28" i="6"/>
  <c r="K26" i="6"/>
  <c r="M26" i="6"/>
  <c r="O26" i="6"/>
  <c r="H26" i="6"/>
  <c r="N26" i="6"/>
  <c r="I26" i="6"/>
  <c r="K24" i="6"/>
  <c r="M24" i="6"/>
  <c r="O24" i="6"/>
  <c r="H24" i="6"/>
  <c r="L24" i="6"/>
  <c r="J24" i="6"/>
  <c r="K20" i="6"/>
  <c r="M20" i="6"/>
  <c r="O20" i="6"/>
  <c r="H20" i="6"/>
  <c r="L20" i="6"/>
  <c r="J20" i="6"/>
  <c r="K18" i="6"/>
  <c r="M18" i="6"/>
  <c r="O18" i="6"/>
  <c r="H18" i="6"/>
  <c r="N18" i="6"/>
  <c r="I18" i="6"/>
  <c r="K16" i="6"/>
  <c r="M16" i="6"/>
  <c r="O16" i="6"/>
  <c r="H16" i="6"/>
  <c r="L16" i="6"/>
  <c r="J16" i="6"/>
  <c r="K14" i="6"/>
  <c r="M14" i="6"/>
  <c r="O14" i="6"/>
  <c r="H14" i="6"/>
  <c r="N14" i="6"/>
  <c r="I14" i="6"/>
  <c r="L14" i="6"/>
  <c r="K12" i="6"/>
  <c r="M12" i="6"/>
  <c r="O12" i="6"/>
  <c r="H12" i="6"/>
  <c r="L12" i="6"/>
  <c r="J12" i="6"/>
  <c r="N12" i="6"/>
  <c r="K10" i="6"/>
  <c r="M10" i="6"/>
  <c r="O10" i="6"/>
  <c r="H10" i="6"/>
  <c r="N10" i="6"/>
  <c r="I10" i="6"/>
  <c r="L10" i="6"/>
  <c r="K4" i="6"/>
  <c r="M4" i="6"/>
  <c r="O4" i="6"/>
  <c r="H4" i="6"/>
  <c r="G4" i="6"/>
  <c r="L4" i="6"/>
  <c r="J4" i="6"/>
  <c r="N4" i="6"/>
  <c r="S10" i="6"/>
  <c r="U10" i="6"/>
  <c r="W10" i="6"/>
  <c r="P10" i="6"/>
  <c r="R10" i="6"/>
  <c r="V10" i="6"/>
  <c r="Q10" i="6"/>
  <c r="T10" i="6"/>
  <c r="X10" i="6"/>
  <c r="G26" i="6"/>
  <c r="G18" i="6"/>
  <c r="G14" i="6"/>
  <c r="G10" i="6"/>
  <c r="G32" i="6"/>
  <c r="H23" i="6"/>
  <c r="H15" i="6"/>
  <c r="H7" i="6"/>
  <c r="H34" i="6"/>
  <c r="I28" i="6"/>
  <c r="I20" i="6"/>
  <c r="I12" i="6"/>
  <c r="I4" i="6"/>
  <c r="J14" i="6"/>
  <c r="O31" i="6"/>
  <c r="J34" i="6"/>
  <c r="N32" i="6"/>
  <c r="N28" i="6"/>
  <c r="K27" i="6"/>
  <c r="M25" i="6"/>
  <c r="O23" i="6"/>
  <c r="N20" i="6"/>
  <c r="K19" i="6"/>
  <c r="M17" i="6"/>
  <c r="X31" i="6"/>
  <c r="V31" i="6"/>
  <c r="T31" i="6"/>
  <c r="R31" i="6"/>
  <c r="U31" i="6"/>
  <c r="P31" i="6"/>
  <c r="R29" i="6"/>
  <c r="T29" i="6"/>
  <c r="V29" i="6"/>
  <c r="X29" i="6"/>
  <c r="P29" i="6"/>
  <c r="R27" i="6"/>
  <c r="T27" i="6"/>
  <c r="V27" i="6"/>
  <c r="X27" i="6"/>
  <c r="R25" i="6"/>
  <c r="T25" i="6"/>
  <c r="V25" i="6"/>
  <c r="X25" i="6"/>
  <c r="P25" i="6"/>
  <c r="R23" i="6"/>
  <c r="T23" i="6"/>
  <c r="V23" i="6"/>
  <c r="X23" i="6"/>
  <c r="P23" i="6"/>
  <c r="R21" i="6"/>
  <c r="T21" i="6"/>
  <c r="V21" i="6"/>
  <c r="X21" i="6"/>
  <c r="P21" i="6"/>
  <c r="R19" i="6"/>
  <c r="T19" i="6"/>
  <c r="V19" i="6"/>
  <c r="X19" i="6"/>
  <c r="P19" i="6"/>
  <c r="R17" i="6"/>
  <c r="T17" i="6"/>
  <c r="V17" i="6"/>
  <c r="X17" i="6"/>
  <c r="P17" i="6"/>
  <c r="R15" i="6"/>
  <c r="T15" i="6"/>
  <c r="V15" i="6"/>
  <c r="X15" i="6"/>
  <c r="P15" i="6"/>
  <c r="R13" i="6"/>
  <c r="T13" i="6"/>
  <c r="V13" i="6"/>
  <c r="X13" i="6"/>
  <c r="P13" i="6"/>
  <c r="R7" i="6"/>
  <c r="T7" i="6"/>
  <c r="V7" i="6"/>
  <c r="X7" i="6"/>
  <c r="U7" i="6"/>
  <c r="P7" i="6"/>
  <c r="Q31" i="6"/>
  <c r="Q29" i="6"/>
  <c r="U29" i="6"/>
  <c r="W27" i="6"/>
  <c r="S27" i="6"/>
  <c r="U25" i="6"/>
  <c r="W23" i="6"/>
  <c r="S23" i="6"/>
  <c r="U21" i="6"/>
  <c r="W19" i="6"/>
  <c r="S19" i="6"/>
  <c r="U17" i="6"/>
  <c r="W15" i="6"/>
  <c r="S15" i="6"/>
  <c r="U13" i="6"/>
  <c r="S7" i="6"/>
  <c r="S31" i="6"/>
  <c r="C4" i="6"/>
  <c r="C7" i="6"/>
  <c r="C10" i="6"/>
  <c r="C12" i="6"/>
  <c r="C13" i="6"/>
  <c r="C14" i="6"/>
  <c r="C15" i="6"/>
  <c r="C16" i="6"/>
  <c r="C17" i="6"/>
  <c r="C18" i="6"/>
  <c r="C19" i="6"/>
  <c r="C20" i="6"/>
  <c r="C21" i="6"/>
  <c r="C23" i="6"/>
  <c r="C24" i="6"/>
  <c r="C25" i="6"/>
  <c r="C26" i="6"/>
  <c r="C27" i="6"/>
  <c r="C28" i="6"/>
  <c r="C29" i="6"/>
  <c r="C31" i="6"/>
  <c r="C32" i="6"/>
  <c r="C34" i="6"/>
  <c r="B4" i="6"/>
  <c r="B5" i="6"/>
  <c r="B6" i="6"/>
  <c r="B7" i="6"/>
  <c r="B8" i="6"/>
  <c r="B9" i="6"/>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 i="6"/>
  <c r="J17" i="7"/>
  <c r="J18" i="7"/>
  <c r="J19" i="7"/>
  <c r="J20" i="7"/>
  <c r="J21" i="7"/>
  <c r="J16" i="7"/>
  <c r="H17" i="7"/>
  <c r="H18" i="7"/>
  <c r="H19" i="7"/>
  <c r="H20" i="7"/>
  <c r="H21" i="7"/>
  <c r="H22" i="7"/>
  <c r="H23" i="7"/>
  <c r="F4" i="7"/>
  <c r="F5" i="7"/>
  <c r="F6" i="7"/>
  <c r="F7" i="7"/>
  <c r="F8" i="7"/>
  <c r="F9" i="7"/>
  <c r="F10" i="7"/>
  <c r="F11" i="7"/>
  <c r="F12" i="7"/>
  <c r="F13" i="7"/>
  <c r="F14" i="7"/>
  <c r="F15" i="7"/>
  <c r="F16" i="7"/>
  <c r="F17" i="7"/>
  <c r="F18" i="7"/>
  <c r="F19" i="7"/>
  <c r="F20" i="7"/>
  <c r="F21" i="7"/>
  <c r="F22" i="7"/>
  <c r="F23" i="7"/>
  <c r="F24" i="7"/>
  <c r="F25" i="7"/>
  <c r="F26" i="7"/>
  <c r="F27" i="7"/>
  <c r="F28" i="7"/>
  <c r="F29" i="7"/>
  <c r="F30" i="7"/>
  <c r="F31" i="7"/>
  <c r="F32" i="7"/>
  <c r="F33" i="7"/>
  <c r="F3" i="7"/>
  <c r="J33" i="7"/>
  <c r="J32" i="7"/>
  <c r="J31" i="7"/>
  <c r="J30" i="7"/>
  <c r="J29" i="7"/>
  <c r="J28" i="7"/>
  <c r="J27" i="7"/>
  <c r="J26" i="7"/>
  <c r="J25" i="7"/>
  <c r="J24" i="7"/>
  <c r="J15" i="7"/>
  <c r="J14" i="7"/>
  <c r="J13" i="7"/>
  <c r="J11" i="7"/>
  <c r="J10" i="7"/>
  <c r="J9" i="7"/>
  <c r="J8" i="7"/>
  <c r="J7" i="7"/>
  <c r="J6" i="7"/>
  <c r="J5" i="7"/>
  <c r="J4" i="7"/>
  <c r="J3" i="7"/>
  <c r="Y40" i="6"/>
  <c r="Z40" i="6" s="1"/>
  <c r="F45" i="2" s="1"/>
  <c r="Y39" i="6"/>
  <c r="Z39" i="6" s="1"/>
  <c r="F44" i="2" s="1"/>
  <c r="Y38" i="6"/>
  <c r="Z38" i="6" s="1"/>
  <c r="F43" i="2" s="1"/>
  <c r="C46" i="2"/>
  <c r="E17" i="2"/>
  <c r="E16" i="2"/>
  <c r="G3" i="7" l="1"/>
  <c r="B41" i="6"/>
  <c r="E33" i="7"/>
  <c r="G33" i="7" s="1"/>
  <c r="I33" i="7" s="1"/>
  <c r="E29" i="7"/>
  <c r="E23" i="7"/>
  <c r="G23" i="7" s="1"/>
  <c r="E19" i="7"/>
  <c r="E15" i="7"/>
  <c r="E9" i="7"/>
  <c r="E31" i="7"/>
  <c r="E27" i="7"/>
  <c r="E25" i="7"/>
  <c r="G25" i="7" s="1"/>
  <c r="I25" i="7" s="1"/>
  <c r="E21" i="7"/>
  <c r="E17" i="7"/>
  <c r="E13" i="7"/>
  <c r="E11" i="7"/>
  <c r="E7" i="7"/>
  <c r="E5" i="7"/>
  <c r="G5" i="7" s="1"/>
  <c r="E32" i="7"/>
  <c r="E30" i="7"/>
  <c r="G30" i="7" s="1"/>
  <c r="E28" i="7"/>
  <c r="E26" i="7"/>
  <c r="G26" i="7" s="1"/>
  <c r="K26" i="7" s="1"/>
  <c r="E24" i="7"/>
  <c r="E22" i="7"/>
  <c r="E20" i="7"/>
  <c r="E18" i="7"/>
  <c r="G18" i="7" s="1"/>
  <c r="I18" i="7" s="1"/>
  <c r="E16" i="7"/>
  <c r="G16" i="7" s="1"/>
  <c r="E14" i="7"/>
  <c r="G14" i="7" s="1"/>
  <c r="E12" i="7"/>
  <c r="G12" i="7" s="1"/>
  <c r="E10" i="7"/>
  <c r="G10" i="7" s="1"/>
  <c r="E8" i="7"/>
  <c r="G8" i="7" s="1"/>
  <c r="E6" i="7"/>
  <c r="G6" i="7" s="1"/>
  <c r="K6" i="7" s="1"/>
  <c r="E4" i="7"/>
  <c r="G4" i="7" s="1"/>
  <c r="G32" i="7"/>
  <c r="K32" i="7" s="1"/>
  <c r="G28" i="7"/>
  <c r="K28" i="7" s="1"/>
  <c r="G24" i="7"/>
  <c r="C9" i="6"/>
  <c r="F34" i="7"/>
  <c r="G7" i="7"/>
  <c r="I7" i="7" s="1"/>
  <c r="G9" i="7"/>
  <c r="I9" i="7" s="1"/>
  <c r="G11" i="7"/>
  <c r="G13" i="7"/>
  <c r="I13" i="7" s="1"/>
  <c r="G15" i="7"/>
  <c r="I15" i="7" s="1"/>
  <c r="G20" i="7"/>
  <c r="G21" i="7"/>
  <c r="K21" i="7" s="1"/>
  <c r="G22" i="7"/>
  <c r="G27" i="7"/>
  <c r="G29" i="7"/>
  <c r="I29" i="7" s="1"/>
  <c r="G31" i="7"/>
  <c r="G17" i="7"/>
  <c r="I6" i="7"/>
  <c r="K12" i="7"/>
  <c r="E9" i="6" s="1"/>
  <c r="I12" i="7"/>
  <c r="D9" i="6" s="1"/>
  <c r="K24" i="7"/>
  <c r="I24" i="7"/>
  <c r="I26" i="7"/>
  <c r="I28" i="7"/>
  <c r="I32" i="7"/>
  <c r="E34" i="7"/>
  <c r="G19" i="7"/>
  <c r="Y7" i="6"/>
  <c r="Z7" i="6" s="1"/>
  <c r="F12" i="2" s="1"/>
  <c r="K14" i="7" l="1"/>
  <c r="I14" i="7"/>
  <c r="K30" i="7"/>
  <c r="I30" i="7"/>
  <c r="I5" i="7"/>
  <c r="K5" i="7"/>
  <c r="C11" i="6"/>
  <c r="I23" i="7"/>
  <c r="K23" i="7"/>
  <c r="K3" i="7"/>
  <c r="I3" i="7"/>
  <c r="K16" i="7"/>
  <c r="I16" i="7"/>
  <c r="C5" i="6"/>
  <c r="K25" i="7"/>
  <c r="K10" i="7"/>
  <c r="I10" i="7"/>
  <c r="K4" i="7"/>
  <c r="I4" i="7"/>
  <c r="K8" i="7"/>
  <c r="I8" i="7"/>
  <c r="K13" i="7"/>
  <c r="K33" i="7"/>
  <c r="K29" i="7"/>
  <c r="K18" i="7"/>
  <c r="K9" i="7"/>
  <c r="E22" i="6"/>
  <c r="D37" i="6"/>
  <c r="L9" i="6"/>
  <c r="J9" i="6"/>
  <c r="K9" i="6"/>
  <c r="H9" i="6"/>
  <c r="M9" i="6"/>
  <c r="N9" i="6"/>
  <c r="I9" i="6"/>
  <c r="O9" i="6"/>
  <c r="G9" i="6"/>
  <c r="I17" i="7"/>
  <c r="D3" i="6" s="1"/>
  <c r="C3" i="6"/>
  <c r="K31" i="7"/>
  <c r="E35" i="6" s="1"/>
  <c r="C35" i="6"/>
  <c r="I27" i="7"/>
  <c r="D33" i="6" s="1"/>
  <c r="C33" i="6"/>
  <c r="K22" i="7"/>
  <c r="E8" i="6" s="1"/>
  <c r="C8" i="6"/>
  <c r="K20" i="7"/>
  <c r="E6" i="6" s="1"/>
  <c r="C6" i="6"/>
  <c r="K11" i="7"/>
  <c r="E36" i="6" s="1"/>
  <c r="C36" i="6"/>
  <c r="C37" i="6"/>
  <c r="F9" i="6"/>
  <c r="C30" i="6"/>
  <c r="I21" i="7"/>
  <c r="D22" i="6" s="1"/>
  <c r="C22" i="6"/>
  <c r="F37" i="6"/>
  <c r="F3" i="6"/>
  <c r="F22" i="6"/>
  <c r="Y34" i="6"/>
  <c r="Z34" i="6" s="1"/>
  <c r="F39" i="2" s="1"/>
  <c r="Y29" i="6"/>
  <c r="Z29" i="6" s="1"/>
  <c r="F34" i="2" s="1"/>
  <c r="Y20" i="6"/>
  <c r="Z20" i="6" s="1"/>
  <c r="F25" i="2" s="1"/>
  <c r="Y16" i="6"/>
  <c r="Z16" i="6" s="1"/>
  <c r="F21" i="2" s="1"/>
  <c r="Y12" i="6"/>
  <c r="Z12" i="6" s="1"/>
  <c r="F17" i="2" s="1"/>
  <c r="Y25" i="6"/>
  <c r="Z25" i="6" s="1"/>
  <c r="F30" i="2" s="1"/>
  <c r="Y23" i="6"/>
  <c r="Z23" i="6" s="1"/>
  <c r="F28" i="2" s="1"/>
  <c r="Y21" i="6"/>
  <c r="Z21" i="6" s="1"/>
  <c r="F26" i="2" s="1"/>
  <c r="Y19" i="6"/>
  <c r="Z19" i="6" s="1"/>
  <c r="F24" i="2" s="1"/>
  <c r="Y17" i="6"/>
  <c r="Z17" i="6" s="1"/>
  <c r="F22" i="2" s="1"/>
  <c r="Y15" i="6"/>
  <c r="Z15" i="6" s="1"/>
  <c r="F20" i="2" s="1"/>
  <c r="Y32" i="6"/>
  <c r="Z32" i="6" s="1"/>
  <c r="F37" i="2" s="1"/>
  <c r="Y26" i="6"/>
  <c r="Z26" i="6" s="1"/>
  <c r="F31" i="2" s="1"/>
  <c r="Y18" i="6"/>
  <c r="Z18" i="6" s="1"/>
  <c r="F23" i="2" s="1"/>
  <c r="Y14" i="6"/>
  <c r="Z14" i="6" s="1"/>
  <c r="F19" i="2" s="1"/>
  <c r="Y10" i="6"/>
  <c r="Z10" i="6" s="1"/>
  <c r="F15" i="2" s="1"/>
  <c r="Y31" i="6"/>
  <c r="Z31" i="6" s="1"/>
  <c r="F36" i="2" s="1"/>
  <c r="Y13" i="6"/>
  <c r="Z13" i="6" s="1"/>
  <c r="F18" i="2" s="1"/>
  <c r="Y4" i="6"/>
  <c r="Z4" i="6" s="1"/>
  <c r="F9" i="2" s="1"/>
  <c r="K17" i="7"/>
  <c r="E3" i="6" s="1"/>
  <c r="I31" i="7"/>
  <c r="D35" i="6" s="1"/>
  <c r="K27" i="7"/>
  <c r="E33" i="6" s="1"/>
  <c r="I20" i="7"/>
  <c r="K15" i="7"/>
  <c r="E37" i="6" s="1"/>
  <c r="I11" i="7"/>
  <c r="D36" i="6" s="1"/>
  <c r="K7" i="7"/>
  <c r="I22" i="7"/>
  <c r="E11" i="6"/>
  <c r="K19" i="7"/>
  <c r="E5" i="6" s="1"/>
  <c r="I19" i="7"/>
  <c r="D5" i="6" s="1"/>
  <c r="G34" i="7"/>
  <c r="P9" i="2" s="1"/>
  <c r="D30" i="6"/>
  <c r="Y28" i="6"/>
  <c r="Z28" i="6" s="1"/>
  <c r="F33" i="2" s="1"/>
  <c r="Y24" i="6"/>
  <c r="Z24" i="6" s="1"/>
  <c r="F29" i="2" s="1"/>
  <c r="K34" i="7" l="1"/>
  <c r="I34" i="7"/>
  <c r="Y9" i="6"/>
  <c r="Z9" i="6" s="1"/>
  <c r="F14" i="2" s="1"/>
  <c r="F33" i="6"/>
  <c r="U33" i="6" s="1"/>
  <c r="E30" i="6"/>
  <c r="E41" i="6" s="1"/>
  <c r="AD14" i="2" s="1"/>
  <c r="J36" i="6"/>
  <c r="M36" i="6"/>
  <c r="I36" i="6"/>
  <c r="H36" i="6"/>
  <c r="N36" i="6"/>
  <c r="G36" i="6"/>
  <c r="K36" i="6"/>
  <c r="O36" i="6"/>
  <c r="L36" i="6"/>
  <c r="I35" i="6"/>
  <c r="K35" i="6"/>
  <c r="O35" i="6"/>
  <c r="G35" i="6"/>
  <c r="N35" i="6"/>
  <c r="M35" i="6"/>
  <c r="H35" i="6"/>
  <c r="J35" i="6"/>
  <c r="L35" i="6"/>
  <c r="G30" i="6"/>
  <c r="H30" i="6"/>
  <c r="AH12" i="2"/>
  <c r="F30" i="6"/>
  <c r="F36" i="6"/>
  <c r="M33" i="6"/>
  <c r="H33" i="6"/>
  <c r="J33" i="6"/>
  <c r="I33" i="6"/>
  <c r="K33" i="6"/>
  <c r="O33" i="6"/>
  <c r="G33" i="6"/>
  <c r="N33" i="6"/>
  <c r="L33" i="6"/>
  <c r="F35" i="6"/>
  <c r="C41" i="6"/>
  <c r="R37" i="6"/>
  <c r="U37" i="6"/>
  <c r="T37" i="6"/>
  <c r="P37" i="6"/>
  <c r="Q37" i="6"/>
  <c r="S37" i="6"/>
  <c r="W37" i="6"/>
  <c r="X37" i="6"/>
  <c r="V37" i="6"/>
  <c r="S9" i="6"/>
  <c r="W9" i="6"/>
  <c r="T9" i="6"/>
  <c r="X9" i="6"/>
  <c r="U9" i="6"/>
  <c r="Q9" i="6"/>
  <c r="R9" i="6"/>
  <c r="V9" i="6"/>
  <c r="P9" i="6"/>
  <c r="V33" i="6"/>
  <c r="M37" i="6"/>
  <c r="H37" i="6"/>
  <c r="J37" i="6"/>
  <c r="I37" i="6"/>
  <c r="L37" i="6"/>
  <c r="K37" i="6"/>
  <c r="O37" i="6"/>
  <c r="G37" i="6"/>
  <c r="N37" i="6"/>
  <c r="L5" i="6"/>
  <c r="N5" i="6"/>
  <c r="J5" i="6"/>
  <c r="I5" i="6"/>
  <c r="K5" i="6"/>
  <c r="O5" i="6"/>
  <c r="H5" i="6"/>
  <c r="M5" i="6"/>
  <c r="G5" i="6"/>
  <c r="S22" i="6"/>
  <c r="U22" i="6"/>
  <c r="W22" i="6"/>
  <c r="P22" i="6"/>
  <c r="R22" i="6"/>
  <c r="V22" i="6"/>
  <c r="Q22" i="6"/>
  <c r="T22" i="6"/>
  <c r="X22" i="6"/>
  <c r="O3" i="6"/>
  <c r="M3" i="6"/>
  <c r="K3" i="6"/>
  <c r="L3" i="6"/>
  <c r="I3" i="6"/>
  <c r="G3" i="6"/>
  <c r="N3" i="6"/>
  <c r="J3" i="6"/>
  <c r="H3" i="6"/>
  <c r="F5" i="6"/>
  <c r="F11" i="6"/>
  <c r="D11" i="6"/>
  <c r="F8" i="6"/>
  <c r="D8" i="6"/>
  <c r="F6" i="6"/>
  <c r="D6" i="6"/>
  <c r="K22" i="6"/>
  <c r="M22" i="6"/>
  <c r="O22" i="6"/>
  <c r="H22" i="6"/>
  <c r="N22" i="6"/>
  <c r="I22" i="6"/>
  <c r="L22" i="6"/>
  <c r="J22" i="6"/>
  <c r="G22" i="6"/>
  <c r="W3" i="6"/>
  <c r="U3" i="6"/>
  <c r="S3" i="6"/>
  <c r="Q3" i="6"/>
  <c r="X3" i="6"/>
  <c r="T3" i="6"/>
  <c r="V3" i="6"/>
  <c r="R3" i="6"/>
  <c r="P3" i="6"/>
  <c r="Y3" i="6" l="1"/>
  <c r="R33" i="6"/>
  <c r="Q33" i="6"/>
  <c r="W33" i="6"/>
  <c r="T33" i="6"/>
  <c r="X33" i="6"/>
  <c r="S33" i="6"/>
  <c r="P33" i="6"/>
  <c r="Y5" i="6"/>
  <c r="Z5" i="6" s="1"/>
  <c r="F10" i="2" s="1"/>
  <c r="Y37" i="6"/>
  <c r="Z37" i="6" s="1"/>
  <c r="F42" i="2" s="1"/>
  <c r="F41" i="6"/>
  <c r="Y36" i="6"/>
  <c r="Z36" i="6" s="1"/>
  <c r="F41" i="2" s="1"/>
  <c r="Y35" i="6"/>
  <c r="Z35" i="6" s="1"/>
  <c r="F40" i="2" s="1"/>
  <c r="X35" i="6"/>
  <c r="U35" i="6"/>
  <c r="R35" i="6"/>
  <c r="P35" i="6"/>
  <c r="T35" i="6"/>
  <c r="S35" i="6"/>
  <c r="W35" i="6"/>
  <c r="V35" i="6"/>
  <c r="Q35" i="6"/>
  <c r="T36" i="6"/>
  <c r="X36" i="6"/>
  <c r="W36" i="6"/>
  <c r="U36" i="6"/>
  <c r="R36" i="6"/>
  <c r="V36" i="6"/>
  <c r="S36" i="6"/>
  <c r="P36" i="6"/>
  <c r="Q36" i="6"/>
  <c r="Y33" i="6"/>
  <c r="Z33" i="6" s="1"/>
  <c r="F38" i="2" s="1"/>
  <c r="P30" i="6"/>
  <c r="Q30" i="6"/>
  <c r="Z3" i="6"/>
  <c r="F8" i="2" s="1"/>
  <c r="S6" i="6"/>
  <c r="U6" i="6"/>
  <c r="W6" i="6"/>
  <c r="T6" i="6"/>
  <c r="X6" i="6"/>
  <c r="P6" i="6"/>
  <c r="R6" i="6"/>
  <c r="Q6" i="6"/>
  <c r="V6" i="6"/>
  <c r="R11" i="6"/>
  <c r="T11" i="6"/>
  <c r="V11" i="6"/>
  <c r="X11" i="6"/>
  <c r="P11" i="6"/>
  <c r="S11" i="6"/>
  <c r="W11" i="6"/>
  <c r="U11" i="6"/>
  <c r="Q11" i="6"/>
  <c r="R5" i="6"/>
  <c r="T5" i="6"/>
  <c r="V5" i="6"/>
  <c r="X5" i="6"/>
  <c r="S5" i="6"/>
  <c r="W5" i="6"/>
  <c r="P5" i="6"/>
  <c r="U5" i="6"/>
  <c r="Q5" i="6"/>
  <c r="Y22" i="6"/>
  <c r="Z22" i="6" s="1"/>
  <c r="F27" i="2" s="1"/>
  <c r="S8" i="6"/>
  <c r="R8" i="6"/>
  <c r="U8" i="6"/>
  <c r="W8" i="6"/>
  <c r="P8" i="6"/>
  <c r="T8" i="6"/>
  <c r="X8" i="6"/>
  <c r="Q8" i="6"/>
  <c r="V8" i="6"/>
  <c r="K6" i="6"/>
  <c r="M6" i="6"/>
  <c r="O6" i="6"/>
  <c r="H6" i="6"/>
  <c r="G6" i="6"/>
  <c r="N6" i="6"/>
  <c r="I6" i="6"/>
  <c r="L6" i="6"/>
  <c r="J6" i="6"/>
  <c r="K8" i="6"/>
  <c r="M8" i="6"/>
  <c r="O8" i="6"/>
  <c r="H8" i="6"/>
  <c r="L8" i="6"/>
  <c r="J8" i="6"/>
  <c r="N8" i="6"/>
  <c r="I8" i="6"/>
  <c r="G8" i="6"/>
  <c r="L11" i="6"/>
  <c r="N11" i="6"/>
  <c r="J11" i="6"/>
  <c r="I11" i="6"/>
  <c r="M11" i="6"/>
  <c r="G11" i="6"/>
  <c r="K11" i="6"/>
  <c r="O11" i="6"/>
  <c r="H11" i="6"/>
  <c r="D41" i="6"/>
  <c r="P13" i="2" s="1"/>
  <c r="Y27" i="6" l="1"/>
  <c r="Y30" i="6"/>
  <c r="Z27" i="6"/>
  <c r="F32" i="2" s="1"/>
  <c r="P41" i="6"/>
  <c r="AH14" i="2"/>
  <c r="S41" i="6"/>
  <c r="AD12" i="2"/>
  <c r="AH13" i="2"/>
  <c r="Y8" i="6"/>
  <c r="Z8" i="6" s="1"/>
  <c r="F13" i="2" s="1"/>
  <c r="S13" i="2"/>
  <c r="L41" i="6"/>
  <c r="O41" i="6"/>
  <c r="U41" i="6"/>
  <c r="Q41" i="6"/>
  <c r="V41" i="6"/>
  <c r="R41" i="6"/>
  <c r="N41" i="6"/>
  <c r="G41" i="6"/>
  <c r="Y11" i="6"/>
  <c r="Z11" i="6" s="1"/>
  <c r="F16" i="2" s="1"/>
  <c r="M41" i="6"/>
  <c r="J41" i="6"/>
  <c r="Z30" i="6"/>
  <c r="F35" i="2" s="1"/>
  <c r="Y6" i="6"/>
  <c r="Z6" i="6" s="1"/>
  <c r="F11" i="2" s="1"/>
  <c r="K41" i="6"/>
  <c r="W41" i="6"/>
  <c r="X41" i="6"/>
  <c r="T41" i="6"/>
  <c r="I41" i="6"/>
  <c r="H41" i="6"/>
  <c r="AA3" i="6" l="1" a="1"/>
  <c r="AA3" i="6" s="1"/>
  <c r="AD13" i="2"/>
  <c r="AD15" i="2" s="1"/>
  <c r="AC12" i="2" s="1"/>
  <c r="F46" i="2"/>
  <c r="P17" i="2" s="1"/>
  <c r="W13" i="2" s="1"/>
  <c r="Y41" i="6"/>
  <c r="Z41" i="6"/>
  <c r="AJ3" i="6" l="1"/>
  <c r="AG3" i="6"/>
  <c r="AA38" i="6"/>
  <c r="AJ38" i="6" s="1"/>
  <c r="AA22" i="6"/>
  <c r="AG22" i="6" s="1"/>
  <c r="AA6" i="6"/>
  <c r="AJ6" i="6" s="1"/>
  <c r="AA26" i="6"/>
  <c r="AG26" i="6" s="1"/>
  <c r="AA10" i="6"/>
  <c r="AG10" i="6" s="1"/>
  <c r="AA36" i="6"/>
  <c r="AJ36" i="6" s="1"/>
  <c r="AA28" i="6"/>
  <c r="AJ28" i="6" s="1"/>
  <c r="AA20" i="6"/>
  <c r="AJ20" i="6" s="1"/>
  <c r="AA12" i="6"/>
  <c r="AJ12" i="6" s="1"/>
  <c r="AA4" i="6"/>
  <c r="AJ4" i="6" s="1"/>
  <c r="AA37" i="6"/>
  <c r="AJ37" i="6" s="1"/>
  <c r="AA33" i="6"/>
  <c r="AJ33" i="6" s="1"/>
  <c r="AA29" i="6"/>
  <c r="AJ29" i="6" s="1"/>
  <c r="AA25" i="6"/>
  <c r="AJ25" i="6" s="1"/>
  <c r="AA21" i="6"/>
  <c r="AJ21" i="6" s="1"/>
  <c r="AA17" i="6"/>
  <c r="AJ17" i="6" s="1"/>
  <c r="AA13" i="6"/>
  <c r="AJ13" i="6" s="1"/>
  <c r="AA9" i="6"/>
  <c r="AJ9" i="6" s="1"/>
  <c r="AA5" i="6"/>
  <c r="AJ5" i="6" s="1"/>
  <c r="AA30" i="6"/>
  <c r="AJ30" i="6" s="1"/>
  <c r="AA14" i="6"/>
  <c r="AJ14" i="6" s="1"/>
  <c r="AA34" i="6"/>
  <c r="AG34" i="6" s="1"/>
  <c r="AA18" i="6"/>
  <c r="AC18" i="6" s="1"/>
  <c r="AA40" i="6"/>
  <c r="AJ40" i="6" s="1"/>
  <c r="AA32" i="6"/>
  <c r="AG32" i="6" s="1"/>
  <c r="AA24" i="6"/>
  <c r="AJ24" i="6" s="1"/>
  <c r="AA16" i="6"/>
  <c r="AG16" i="6" s="1"/>
  <c r="AA8" i="6"/>
  <c r="AJ8" i="6" s="1"/>
  <c r="AA39" i="6"/>
  <c r="AC39" i="6" s="1"/>
  <c r="AA35" i="6"/>
  <c r="AJ35" i="6" s="1"/>
  <c r="AA31" i="6"/>
  <c r="AC31" i="6" s="1"/>
  <c r="AA27" i="6"/>
  <c r="AJ27" i="6" s="1"/>
  <c r="AA23" i="6"/>
  <c r="AJ23" i="6" s="1"/>
  <c r="AA19" i="6"/>
  <c r="AC19" i="6" s="1"/>
  <c r="AA15" i="6"/>
  <c r="AJ15" i="6" s="1"/>
  <c r="AA11" i="6"/>
  <c r="AC11" i="6" s="1"/>
  <c r="AA7" i="6"/>
  <c r="AJ7" i="6" s="1"/>
  <c r="AC13" i="2"/>
  <c r="AC14" i="2"/>
  <c r="AC15" i="2"/>
  <c r="AH15" i="2"/>
  <c r="AG30" i="6"/>
  <c r="AC38" i="6"/>
  <c r="AB33" i="6"/>
  <c r="G38" i="2" s="1"/>
  <c r="H38" i="2" s="1"/>
  <c r="AB5" i="6"/>
  <c r="G10" i="2" s="1"/>
  <c r="H10" i="2" s="1"/>
  <c r="AC3" i="6"/>
  <c r="AB3" i="6"/>
  <c r="AJ26" i="6" l="1"/>
  <c r="AG8" i="6"/>
  <c r="AC17" i="6"/>
  <c r="AG20" i="6"/>
  <c r="AJ22" i="6"/>
  <c r="AG11" i="6"/>
  <c r="AG40" i="6"/>
  <c r="AC9" i="6"/>
  <c r="AB25" i="6"/>
  <c r="G30" i="2" s="1"/>
  <c r="H30" i="2" s="1"/>
  <c r="AG4" i="6"/>
  <c r="AG36" i="6"/>
  <c r="AB22" i="6"/>
  <c r="G27" i="2" s="1"/>
  <c r="H27" i="2" s="1"/>
  <c r="AC27" i="6"/>
  <c r="AG24" i="6"/>
  <c r="AC34" i="6"/>
  <c r="AG19" i="6"/>
  <c r="AC35" i="6"/>
  <c r="AB37" i="6"/>
  <c r="G42" i="2" s="1"/>
  <c r="H42" i="2" s="1"/>
  <c r="AB21" i="6"/>
  <c r="G26" i="2" s="1"/>
  <c r="H26" i="2" s="1"/>
  <c r="AC6" i="6"/>
  <c r="AB9" i="6"/>
  <c r="G14" i="2" s="1"/>
  <c r="H14" i="2" s="1"/>
  <c r="AB17" i="6"/>
  <c r="G22" i="2" s="1"/>
  <c r="H22" i="2" s="1"/>
  <c r="AC25" i="6"/>
  <c r="AC33" i="6"/>
  <c r="AB4" i="6"/>
  <c r="G9" i="2" s="1"/>
  <c r="H9" i="2" s="1"/>
  <c r="AB20" i="6"/>
  <c r="G25" i="2" s="1"/>
  <c r="H25" i="2" s="1"/>
  <c r="AB36" i="6"/>
  <c r="G41" i="2" s="1"/>
  <c r="H41" i="2" s="1"/>
  <c r="AB26" i="6"/>
  <c r="G31" i="2" s="1"/>
  <c r="H31" i="2" s="1"/>
  <c r="AB27" i="6"/>
  <c r="G32" i="2" s="1"/>
  <c r="H32" i="2" s="1"/>
  <c r="AJ11" i="6"/>
  <c r="AJ19" i="6"/>
  <c r="AB35" i="6"/>
  <c r="G40" i="2" s="1"/>
  <c r="H40" i="2" s="1"/>
  <c r="AB8" i="6"/>
  <c r="G13" i="2" s="1"/>
  <c r="H13" i="2" s="1"/>
  <c r="AB24" i="6"/>
  <c r="G29" i="2" s="1"/>
  <c r="H29" i="2" s="1"/>
  <c r="AB40" i="6"/>
  <c r="G45" i="2" s="1"/>
  <c r="H45" i="2" s="1"/>
  <c r="AB34" i="6"/>
  <c r="G39" i="2" s="1"/>
  <c r="H39" i="2" s="1"/>
  <c r="AB30" i="6"/>
  <c r="G35" i="2" s="1"/>
  <c r="H35" i="2" s="1"/>
  <c r="AC16" i="6"/>
  <c r="AB13" i="6"/>
  <c r="G18" i="2" s="1"/>
  <c r="H18" i="2" s="1"/>
  <c r="AB29" i="6"/>
  <c r="G34" i="2" s="1"/>
  <c r="H34" i="2" s="1"/>
  <c r="AB28" i="6"/>
  <c r="G33" i="2" s="1"/>
  <c r="H33" i="2" s="1"/>
  <c r="AC15" i="6"/>
  <c r="AG39" i="6"/>
  <c r="AJ18" i="6"/>
  <c r="AB12" i="6"/>
  <c r="G17" i="2" s="1"/>
  <c r="H17" i="2" s="1"/>
  <c r="AB10" i="6"/>
  <c r="G15" i="2" s="1"/>
  <c r="H15" i="2" s="1"/>
  <c r="AC7" i="6"/>
  <c r="AC23" i="6"/>
  <c r="AG31" i="6"/>
  <c r="AC32" i="6"/>
  <c r="AC14" i="6"/>
  <c r="AJ16" i="6"/>
  <c r="AC5" i="6"/>
  <c r="AC13" i="6"/>
  <c r="AC21" i="6"/>
  <c r="AC29" i="6"/>
  <c r="AC37" i="6"/>
  <c r="AG12" i="6"/>
  <c r="AG28" i="6"/>
  <c r="AJ10" i="6"/>
  <c r="AG6" i="6"/>
  <c r="AG38" i="6"/>
  <c r="AB7" i="6"/>
  <c r="G12" i="2" s="1"/>
  <c r="H12" i="2" s="1"/>
  <c r="AB15" i="6"/>
  <c r="G20" i="2" s="1"/>
  <c r="H20" i="2" s="1"/>
  <c r="AB23" i="6"/>
  <c r="G28" i="2" s="1"/>
  <c r="H28" i="2" s="1"/>
  <c r="AJ31" i="6"/>
  <c r="AJ39" i="6"/>
  <c r="AJ32" i="6"/>
  <c r="AG18" i="6"/>
  <c r="AG14" i="6"/>
  <c r="AG9" i="6"/>
  <c r="AG17" i="6"/>
  <c r="AG25" i="6"/>
  <c r="AG33" i="6"/>
  <c r="AC4" i="6"/>
  <c r="AC20" i="6"/>
  <c r="AC36" i="6"/>
  <c r="AC26" i="6"/>
  <c r="AC22" i="6"/>
  <c r="AB11" i="6"/>
  <c r="G16" i="2" s="1"/>
  <c r="H16" i="2" s="1"/>
  <c r="AB19" i="6"/>
  <c r="G24" i="2" s="1"/>
  <c r="H24" i="2" s="1"/>
  <c r="AG27" i="6"/>
  <c r="AG35" i="6"/>
  <c r="AC8" i="6"/>
  <c r="AC24" i="6"/>
  <c r="AC40" i="6"/>
  <c r="AJ34" i="6"/>
  <c r="AC30" i="6"/>
  <c r="AA41" i="6"/>
  <c r="AB16" i="6"/>
  <c r="G21" i="2" s="1"/>
  <c r="H21" i="2" s="1"/>
  <c r="AB6" i="6"/>
  <c r="G11" i="2" s="1"/>
  <c r="H11" i="2" s="1"/>
  <c r="AG5" i="6"/>
  <c r="AG13" i="6"/>
  <c r="AG21" i="6"/>
  <c r="AG29" i="6"/>
  <c r="AG37" i="6"/>
  <c r="AC12" i="6"/>
  <c r="AC28" i="6"/>
  <c r="AC10" i="6"/>
  <c r="AB38" i="6"/>
  <c r="G43" i="2" s="1"/>
  <c r="H43" i="2" s="1"/>
  <c r="AG7" i="6"/>
  <c r="AG15" i="6"/>
  <c r="AG23" i="6"/>
  <c r="AB31" i="6"/>
  <c r="G36" i="2" s="1"/>
  <c r="H36" i="2" s="1"/>
  <c r="AB39" i="6"/>
  <c r="G44" i="2" s="1"/>
  <c r="H44" i="2" s="1"/>
  <c r="AB32" i="6"/>
  <c r="G37" i="2" s="1"/>
  <c r="H37" i="2" s="1"/>
  <c r="AB18" i="6"/>
  <c r="G23" i="2" s="1"/>
  <c r="H23" i="2" s="1"/>
  <c r="AB14" i="6"/>
  <c r="G19" i="2" s="1"/>
  <c r="H19" i="2" s="1"/>
  <c r="G8" i="2"/>
  <c r="AD3" i="6" l="1"/>
  <c r="P29" i="2" s="1"/>
  <c r="AJ41" i="6"/>
  <c r="AC41" i="6"/>
  <c r="P25" i="2" s="1"/>
  <c r="AB41" i="6"/>
  <c r="AG41" i="6"/>
  <c r="G46" i="2"/>
  <c r="T21" i="2" s="1"/>
  <c r="AH16" i="2" s="1"/>
  <c r="H8" i="2"/>
  <c r="H46" i="2" s="1"/>
  <c r="P21" i="2" s="1"/>
  <c r="AE37" i="6" l="1"/>
  <c r="I42" i="2" s="1"/>
  <c r="AE21" i="6"/>
  <c r="I26" i="2" s="1"/>
  <c r="AE5" i="6"/>
  <c r="I10" i="2" s="1"/>
  <c r="AE33" i="6"/>
  <c r="I38" i="2" s="1"/>
  <c r="AE17" i="6"/>
  <c r="I22" i="2" s="1"/>
  <c r="AE39" i="6"/>
  <c r="I44" i="2" s="1"/>
  <c r="AE23" i="6"/>
  <c r="I28" i="2" s="1"/>
  <c r="AE7" i="6"/>
  <c r="I12" i="2" s="1"/>
  <c r="AE34" i="6"/>
  <c r="I39" i="2" s="1"/>
  <c r="AE26" i="6"/>
  <c r="I31" i="2" s="1"/>
  <c r="AE18" i="6"/>
  <c r="I23" i="2" s="1"/>
  <c r="AE10" i="6"/>
  <c r="I15" i="2" s="1"/>
  <c r="AE29" i="6"/>
  <c r="I34" i="2" s="1"/>
  <c r="AE13" i="6"/>
  <c r="I18" i="2" s="1"/>
  <c r="AE3" i="6"/>
  <c r="I8" i="2" s="1"/>
  <c r="AE25" i="6"/>
  <c r="I30" i="2" s="1"/>
  <c r="AE9" i="6"/>
  <c r="I14" i="2" s="1"/>
  <c r="AE31" i="6"/>
  <c r="I36" i="2" s="1"/>
  <c r="AE15" i="6"/>
  <c r="I20" i="2" s="1"/>
  <c r="AE38" i="6"/>
  <c r="I43" i="2" s="1"/>
  <c r="AE30" i="6"/>
  <c r="I35" i="2" s="1"/>
  <c r="AE22" i="6"/>
  <c r="I27" i="2" s="1"/>
  <c r="AE14" i="6"/>
  <c r="I19" i="2" s="1"/>
  <c r="AE6" i="6"/>
  <c r="I11" i="2" s="1"/>
  <c r="AE35" i="6"/>
  <c r="I40" i="2" s="1"/>
  <c r="AE27" i="6"/>
  <c r="I32" i="2" s="1"/>
  <c r="AE19" i="6"/>
  <c r="I24" i="2" s="1"/>
  <c r="AE11" i="6"/>
  <c r="I16" i="2" s="1"/>
  <c r="AE40" i="6"/>
  <c r="I45" i="2" s="1"/>
  <c r="AE36" i="6"/>
  <c r="I41" i="2" s="1"/>
  <c r="AE32" i="6"/>
  <c r="I37" i="2" s="1"/>
  <c r="AE28" i="6"/>
  <c r="I33" i="2" s="1"/>
  <c r="AE24" i="6"/>
  <c r="I29" i="2" s="1"/>
  <c r="AE20" i="6"/>
  <c r="I25" i="2" s="1"/>
  <c r="AE16" i="6"/>
  <c r="I21" i="2" s="1"/>
  <c r="AE12" i="6"/>
  <c r="I17" i="2" s="1"/>
  <c r="AE8" i="6"/>
  <c r="I13" i="2" s="1"/>
  <c r="AE4" i="6"/>
  <c r="I9" i="2" s="1"/>
  <c r="AK29" i="6"/>
  <c r="AL29" i="6" s="1"/>
  <c r="K34" i="2" s="1"/>
  <c r="AK36" i="6"/>
  <c r="AL36" i="6" s="1"/>
  <c r="K41" i="2" s="1"/>
  <c r="AH17" i="6"/>
  <c r="AI17" i="6" s="1"/>
  <c r="L22" i="2" s="1"/>
  <c r="AK31" i="6"/>
  <c r="AL31" i="6" s="1"/>
  <c r="K36" i="2" s="1"/>
  <c r="AH23" i="6"/>
  <c r="AI23" i="6" s="1"/>
  <c r="L28" i="2" s="1"/>
  <c r="AK38" i="6"/>
  <c r="AL38" i="6" s="1"/>
  <c r="K43" i="2" s="1"/>
  <c r="AH30" i="6"/>
  <c r="AI30" i="6" s="1"/>
  <c r="L35" i="2" s="1"/>
  <c r="AK22" i="6"/>
  <c r="AL22" i="6" s="1"/>
  <c r="K27" i="2" s="1"/>
  <c r="AH18" i="6"/>
  <c r="AI18" i="6" s="1"/>
  <c r="L23" i="2" s="1"/>
  <c r="AK6" i="6"/>
  <c r="AL6" i="6" s="1"/>
  <c r="K11" i="2" s="1"/>
  <c r="AH32" i="6"/>
  <c r="AI32" i="6" s="1"/>
  <c r="L37" i="2" s="1"/>
  <c r="AH20" i="6"/>
  <c r="AI20" i="6" s="1"/>
  <c r="L25" i="2" s="1"/>
  <c r="AF16" i="6"/>
  <c r="AF8" i="6" l="1"/>
  <c r="AN8" i="6" s="1"/>
  <c r="N13" i="2" s="1"/>
  <c r="AH9" i="6"/>
  <c r="AI9" i="6" s="1"/>
  <c r="L14" i="2" s="1"/>
  <c r="AF14" i="6"/>
  <c r="AN14" i="6" s="1"/>
  <c r="N19" i="2" s="1"/>
  <c r="AK34" i="6"/>
  <c r="AL34" i="6" s="1"/>
  <c r="K39" i="2" s="1"/>
  <c r="AF15" i="6"/>
  <c r="J20" i="2" s="1"/>
  <c r="AH37" i="6"/>
  <c r="AI37" i="6" s="1"/>
  <c r="L42" i="2" s="1"/>
  <c r="AH3" i="6"/>
  <c r="AI3" i="6" s="1"/>
  <c r="L8" i="2" s="1"/>
  <c r="AH8" i="6"/>
  <c r="AI8" i="6" s="1"/>
  <c r="L13" i="2" s="1"/>
  <c r="AH16" i="6"/>
  <c r="AI16" i="6" s="1"/>
  <c r="L21" i="2" s="1"/>
  <c r="AF32" i="6"/>
  <c r="AM32" i="6" s="1"/>
  <c r="M37" i="2" s="1"/>
  <c r="AK40" i="6"/>
  <c r="AL40" i="6" s="1"/>
  <c r="K45" i="2" s="1"/>
  <c r="AK14" i="6"/>
  <c r="AL14" i="6" s="1"/>
  <c r="K19" i="2" s="1"/>
  <c r="AF34" i="6"/>
  <c r="AN34" i="6" s="1"/>
  <c r="N39" i="2" s="1"/>
  <c r="AK15" i="6"/>
  <c r="AL15" i="6" s="1"/>
  <c r="K20" i="2" s="1"/>
  <c r="AH5" i="6"/>
  <c r="AI5" i="6" s="1"/>
  <c r="L10" i="2" s="1"/>
  <c r="AF29" i="6"/>
  <c r="AM29" i="6" s="1"/>
  <c r="M34" i="2" s="1"/>
  <c r="AH4" i="6"/>
  <c r="AI4" i="6" s="1"/>
  <c r="L9" i="2" s="1"/>
  <c r="AH28" i="6"/>
  <c r="AI28" i="6" s="1"/>
  <c r="L33" i="2" s="1"/>
  <c r="AH27" i="6"/>
  <c r="AI27" i="6" s="1"/>
  <c r="L32" i="2" s="1"/>
  <c r="AH13" i="6"/>
  <c r="AI13" i="6" s="1"/>
  <c r="L18" i="2" s="1"/>
  <c r="AH24" i="6"/>
  <c r="AI24" i="6" s="1"/>
  <c r="L29" i="2" s="1"/>
  <c r="AF35" i="6"/>
  <c r="J40" i="2" s="1"/>
  <c r="AH12" i="6"/>
  <c r="AI12" i="6" s="1"/>
  <c r="L17" i="2" s="1"/>
  <c r="AF28" i="6"/>
  <c r="AM28" i="6" s="1"/>
  <c r="M33" i="2" s="1"/>
  <c r="AF6" i="6"/>
  <c r="AM6" i="6" s="1"/>
  <c r="M11" i="2" s="1"/>
  <c r="AH10" i="6"/>
  <c r="AI10" i="6" s="1"/>
  <c r="L15" i="2" s="1"/>
  <c r="AF22" i="6"/>
  <c r="AM22" i="6" s="1"/>
  <c r="M27" i="2" s="1"/>
  <c r="AH26" i="6"/>
  <c r="AI26" i="6" s="1"/>
  <c r="L31" i="2" s="1"/>
  <c r="AF38" i="6"/>
  <c r="AN38" i="6" s="1"/>
  <c r="N43" i="2" s="1"/>
  <c r="AH7" i="6"/>
  <c r="AI7" i="6" s="1"/>
  <c r="L12" i="2" s="1"/>
  <c r="AF31" i="6"/>
  <c r="J36" i="2" s="1"/>
  <c r="AH39" i="6"/>
  <c r="AI39" i="6" s="1"/>
  <c r="L44" i="2" s="1"/>
  <c r="AH33" i="6"/>
  <c r="AI33" i="6" s="1"/>
  <c r="L38" i="2" s="1"/>
  <c r="AH21" i="6"/>
  <c r="AI21" i="6" s="1"/>
  <c r="L26" i="2" s="1"/>
  <c r="AK11" i="6"/>
  <c r="AL11" i="6" s="1"/>
  <c r="K16" i="2" s="1"/>
  <c r="AF24" i="6"/>
  <c r="AM24" i="6" s="1"/>
  <c r="M29" i="2" s="1"/>
  <c r="AH19" i="6"/>
  <c r="AI19" i="6" s="1"/>
  <c r="L24" i="2" s="1"/>
  <c r="AK35" i="6"/>
  <c r="AL35" i="6" s="1"/>
  <c r="K40" i="2" s="1"/>
  <c r="AK8" i="6"/>
  <c r="AL8" i="6" s="1"/>
  <c r="K13" i="2" s="1"/>
  <c r="AK16" i="6"/>
  <c r="AL16" i="6" s="1"/>
  <c r="K21" i="2" s="1"/>
  <c r="AK32" i="6"/>
  <c r="AL32" i="6" s="1"/>
  <c r="K37" i="2" s="1"/>
  <c r="AF40" i="6"/>
  <c r="AM40" i="6" s="1"/>
  <c r="M45" i="2" s="1"/>
  <c r="AH40" i="6"/>
  <c r="AI40" i="6" s="1"/>
  <c r="L45" i="2" s="1"/>
  <c r="AF9" i="6"/>
  <c r="J14" i="2" s="1"/>
  <c r="AK9" i="6"/>
  <c r="AL9" i="6" s="1"/>
  <c r="K14" i="2" s="1"/>
  <c r="AH14" i="6"/>
  <c r="AI14" i="6" s="1"/>
  <c r="L19" i="2" s="1"/>
  <c r="AF18" i="6"/>
  <c r="AN18" i="6" s="1"/>
  <c r="N23" i="2" s="1"/>
  <c r="AK18" i="6"/>
  <c r="AL18" i="6" s="1"/>
  <c r="K23" i="2" s="1"/>
  <c r="AF30" i="6"/>
  <c r="AN30" i="6" s="1"/>
  <c r="N35" i="2" s="1"/>
  <c r="AK30" i="6"/>
  <c r="AL30" i="6" s="1"/>
  <c r="K35" i="2" s="1"/>
  <c r="AH34" i="6"/>
  <c r="AI34" i="6" s="1"/>
  <c r="L39" i="2" s="1"/>
  <c r="AH15" i="6"/>
  <c r="AI15" i="6" s="1"/>
  <c r="L20" i="2" s="1"/>
  <c r="AF23" i="6"/>
  <c r="J28" i="2" s="1"/>
  <c r="AK23" i="6"/>
  <c r="AL23" i="6" s="1"/>
  <c r="K28" i="2" s="1"/>
  <c r="AF17" i="6"/>
  <c r="J22" i="2" s="1"/>
  <c r="AK17" i="6"/>
  <c r="AL17" i="6" s="1"/>
  <c r="K22" i="2" s="1"/>
  <c r="AF5" i="6"/>
  <c r="AM5" i="6" s="1"/>
  <c r="M10" i="2" s="1"/>
  <c r="AK5" i="6"/>
  <c r="AL5" i="6" s="1"/>
  <c r="K10" i="2" s="1"/>
  <c r="AF37" i="6"/>
  <c r="J42" i="2" s="1"/>
  <c r="AK37" i="6"/>
  <c r="AL37" i="6" s="1"/>
  <c r="K42" i="2" s="1"/>
  <c r="AK24" i="6"/>
  <c r="AL24" i="6" s="1"/>
  <c r="K29" i="2" s="1"/>
  <c r="AF19" i="6"/>
  <c r="AM19" i="6" s="1"/>
  <c r="M24" i="2" s="1"/>
  <c r="AK19" i="6"/>
  <c r="AL19" i="6" s="1"/>
  <c r="K24" i="2" s="1"/>
  <c r="AH35" i="6"/>
  <c r="AI35" i="6" s="1"/>
  <c r="L40" i="2" s="1"/>
  <c r="AF3" i="6"/>
  <c r="AN3" i="6" s="1"/>
  <c r="N8" i="2" s="1"/>
  <c r="AK3" i="6"/>
  <c r="AL3" i="6" s="1"/>
  <c r="AH29" i="6"/>
  <c r="AI29" i="6" s="1"/>
  <c r="L34" i="2" s="1"/>
  <c r="AF4" i="6"/>
  <c r="AM4" i="6" s="1"/>
  <c r="M9" i="2" s="1"/>
  <c r="AK4" i="6"/>
  <c r="AL4" i="6" s="1"/>
  <c r="K9" i="2" s="1"/>
  <c r="AF12" i="6"/>
  <c r="AN12" i="6" s="1"/>
  <c r="N17" i="2" s="1"/>
  <c r="AK12" i="6"/>
  <c r="AL12" i="6" s="1"/>
  <c r="K17" i="2" s="1"/>
  <c r="AF20" i="6"/>
  <c r="AM20" i="6" s="1"/>
  <c r="M25" i="2" s="1"/>
  <c r="AK20" i="6"/>
  <c r="AL20" i="6" s="1"/>
  <c r="K25" i="2" s="1"/>
  <c r="AK28" i="6"/>
  <c r="AL28" i="6" s="1"/>
  <c r="K33" i="2" s="1"/>
  <c r="AF27" i="6"/>
  <c r="AM27" i="6" s="1"/>
  <c r="M32" i="2" s="1"/>
  <c r="AK27" i="6"/>
  <c r="AL27" i="6" s="1"/>
  <c r="K32" i="2" s="1"/>
  <c r="AF13" i="6"/>
  <c r="J18" i="2" s="1"/>
  <c r="AK13" i="6"/>
  <c r="AL13" i="6" s="1"/>
  <c r="K18" i="2" s="1"/>
  <c r="AH6" i="6"/>
  <c r="AI6" i="6" s="1"/>
  <c r="L11" i="2" s="1"/>
  <c r="AF10" i="6"/>
  <c r="AM10" i="6" s="1"/>
  <c r="M15" i="2" s="1"/>
  <c r="AK10" i="6"/>
  <c r="AL10" i="6" s="1"/>
  <c r="K15" i="2" s="1"/>
  <c r="AH22" i="6"/>
  <c r="AI22" i="6" s="1"/>
  <c r="L27" i="2" s="1"/>
  <c r="AF26" i="6"/>
  <c r="AM26" i="6" s="1"/>
  <c r="M31" i="2" s="1"/>
  <c r="AK26" i="6"/>
  <c r="AL26" i="6" s="1"/>
  <c r="K31" i="2" s="1"/>
  <c r="AH38" i="6"/>
  <c r="AI38" i="6" s="1"/>
  <c r="L43" i="2" s="1"/>
  <c r="AF7" i="6"/>
  <c r="AM7" i="6" s="1"/>
  <c r="M12" i="2" s="1"/>
  <c r="AK7" i="6"/>
  <c r="AL7" i="6" s="1"/>
  <c r="K12" i="2" s="1"/>
  <c r="AH31" i="6"/>
  <c r="AI31" i="6" s="1"/>
  <c r="L36" i="2" s="1"/>
  <c r="AF39" i="6"/>
  <c r="AM39" i="6" s="1"/>
  <c r="M44" i="2" s="1"/>
  <c r="AK39" i="6"/>
  <c r="AL39" i="6" s="1"/>
  <c r="K44" i="2" s="1"/>
  <c r="AF33" i="6"/>
  <c r="J38" i="2" s="1"/>
  <c r="AK33" i="6"/>
  <c r="AL33" i="6" s="1"/>
  <c r="K38" i="2" s="1"/>
  <c r="AF21" i="6"/>
  <c r="AM21" i="6" s="1"/>
  <c r="M26" i="2" s="1"/>
  <c r="AK21" i="6"/>
  <c r="AL21" i="6" s="1"/>
  <c r="K26" i="2" s="1"/>
  <c r="AF11" i="6"/>
  <c r="AM11" i="6" s="1"/>
  <c r="M16" i="2" s="1"/>
  <c r="AH25" i="6"/>
  <c r="AI25" i="6" s="1"/>
  <c r="L30" i="2" s="1"/>
  <c r="I46" i="2"/>
  <c r="P33" i="2" s="1"/>
  <c r="AH17" i="2" s="1"/>
  <c r="AH18" i="2" s="1"/>
  <c r="AG16" i="2" s="1"/>
  <c r="AF36" i="6"/>
  <c r="AN36" i="6" s="1"/>
  <c r="N41" i="2" s="1"/>
  <c r="AH36" i="6"/>
  <c r="AI36" i="6" s="1"/>
  <c r="L41" i="2" s="1"/>
  <c r="AH11" i="6"/>
  <c r="AI11" i="6" s="1"/>
  <c r="L16" i="2" s="1"/>
  <c r="AF25" i="6"/>
  <c r="AM25" i="6" s="1"/>
  <c r="M30" i="2" s="1"/>
  <c r="AK25" i="6"/>
  <c r="AL25" i="6" s="1"/>
  <c r="K30" i="2" s="1"/>
  <c r="AE41" i="6"/>
  <c r="AF41" i="6" s="1"/>
  <c r="AM16" i="6"/>
  <c r="M21" i="2" s="1"/>
  <c r="AN16" i="6"/>
  <c r="N21" i="2" s="1"/>
  <c r="J21" i="2"/>
  <c r="J24" i="2" l="1"/>
  <c r="J12" i="2"/>
  <c r="J34" i="2"/>
  <c r="AM12" i="6"/>
  <c r="M17" i="2" s="1"/>
  <c r="AM36" i="6"/>
  <c r="M41" i="2" s="1"/>
  <c r="AM35" i="6"/>
  <c r="M40" i="2" s="1"/>
  <c r="AN32" i="6"/>
  <c r="N37" i="2" s="1"/>
  <c r="AM9" i="6"/>
  <c r="M14" i="2" s="1"/>
  <c r="J41" i="2"/>
  <c r="AN40" i="6"/>
  <c r="N45" i="2" s="1"/>
  <c r="AN35" i="6"/>
  <c r="N40" i="2" s="1"/>
  <c r="AN24" i="6"/>
  <c r="N29" i="2" s="1"/>
  <c r="AN10" i="6"/>
  <c r="N15" i="2" s="1"/>
  <c r="AN20" i="6"/>
  <c r="N25" i="2" s="1"/>
  <c r="AN9" i="6"/>
  <c r="N14" i="2" s="1"/>
  <c r="AN28" i="6"/>
  <c r="N33" i="2" s="1"/>
  <c r="AM15" i="6"/>
  <c r="M20" i="2" s="1"/>
  <c r="AG17" i="2"/>
  <c r="L46" i="2"/>
  <c r="P37" i="2" s="1"/>
  <c r="AM14" i="6"/>
  <c r="M19" i="2" s="1"/>
  <c r="J13" i="2"/>
  <c r="AM34" i="6"/>
  <c r="M39" i="2" s="1"/>
  <c r="AN19" i="6"/>
  <c r="N24" i="2" s="1"/>
  <c r="J45" i="2"/>
  <c r="AN29" i="6"/>
  <c r="N34" i="2" s="1"/>
  <c r="J29" i="2"/>
  <c r="J37" i="2"/>
  <c r="J17" i="2"/>
  <c r="AN4" i="6"/>
  <c r="N9" i="2" s="1"/>
  <c r="J33" i="2"/>
  <c r="AN15" i="6"/>
  <c r="N20" i="2" s="1"/>
  <c r="J19" i="2"/>
  <c r="AM8" i="6"/>
  <c r="M13" i="2" s="1"/>
  <c r="AM23" i="6"/>
  <c r="M28" i="2" s="1"/>
  <c r="J39" i="2"/>
  <c r="AN31" i="6"/>
  <c r="N36" i="2" s="1"/>
  <c r="AM38" i="6"/>
  <c r="M43" i="2" s="1"/>
  <c r="AM37" i="6"/>
  <c r="M42" i="2" s="1"/>
  <c r="AN22" i="6"/>
  <c r="N27" i="2" s="1"/>
  <c r="AN6" i="6"/>
  <c r="N11" i="2" s="1"/>
  <c r="AN33" i="6"/>
  <c r="N38" i="2" s="1"/>
  <c r="J30" i="2"/>
  <c r="AN17" i="6"/>
  <c r="N22" i="2" s="1"/>
  <c r="AM31" i="6"/>
  <c r="M36" i="2" s="1"/>
  <c r="J43" i="2"/>
  <c r="AM30" i="6"/>
  <c r="M35" i="2" s="1"/>
  <c r="J44" i="2"/>
  <c r="J23" i="2"/>
  <c r="AM13" i="6"/>
  <c r="M18" i="2" s="1"/>
  <c r="AG18" i="2"/>
  <c r="AN37" i="6"/>
  <c r="N42" i="2" s="1"/>
  <c r="J10" i="2"/>
  <c r="AM17" i="6"/>
  <c r="M22" i="2" s="1"/>
  <c r="J35" i="2"/>
  <c r="J27" i="2"/>
  <c r="J11" i="2"/>
  <c r="J8" i="2"/>
  <c r="J16" i="2"/>
  <c r="J26" i="2"/>
  <c r="AM33" i="6"/>
  <c r="M38" i="2" s="1"/>
  <c r="AN23" i="6"/>
  <c r="N28" i="2" s="1"/>
  <c r="AN26" i="6"/>
  <c r="N31" i="2" s="1"/>
  <c r="AM18" i="6"/>
  <c r="M23" i="2" s="1"/>
  <c r="AN13" i="6"/>
  <c r="N18" i="2" s="1"/>
  <c r="J32" i="2"/>
  <c r="AH41" i="6"/>
  <c r="AI41" i="6" s="1"/>
  <c r="AK41" i="6"/>
  <c r="AG15" i="2"/>
  <c r="AN25" i="6"/>
  <c r="N30" i="2" s="1"/>
  <c r="AN5" i="6"/>
  <c r="N10" i="2" s="1"/>
  <c r="AM3" i="6"/>
  <c r="M8" i="2" s="1"/>
  <c r="AN11" i="6"/>
  <c r="N16" i="2" s="1"/>
  <c r="AN21" i="6"/>
  <c r="N26" i="2" s="1"/>
  <c r="AN39" i="6"/>
  <c r="N44" i="2" s="1"/>
  <c r="J31" i="2"/>
  <c r="AN27" i="6"/>
  <c r="N32" i="2" s="1"/>
  <c r="AN7" i="6"/>
  <c r="N12" i="2" s="1"/>
  <c r="J15" i="2"/>
  <c r="J25" i="2"/>
  <c r="J9" i="2"/>
  <c r="AL41" i="6"/>
  <c r="K8" i="2"/>
  <c r="K46" i="2" s="1"/>
  <c r="AM41" i="6" l="1"/>
  <c r="M46" i="2"/>
  <c r="S37" i="2" s="1"/>
  <c r="J46" i="2"/>
  <c r="T33" i="2" s="1"/>
  <c r="N46" i="2"/>
  <c r="U37" i="2" s="1"/>
  <c r="AN41" i="6"/>
  <c r="AH19" i="2"/>
  <c r="X37" i="2"/>
</calcChain>
</file>

<file path=xl/sharedStrings.xml><?xml version="1.0" encoding="utf-8"?>
<sst xmlns="http://schemas.openxmlformats.org/spreadsheetml/2006/main" count="1251" uniqueCount="788">
  <si>
    <t>得られる分析結果</t>
  </si>
  <si>
    <t>東京都内に新規需要が発生した場合に、各産業の生産などにどの程度の効果を及ぼすかを分析するツールです。産業拠点の立地、公共施設の建設、補助金の支出、人口増減、観光客の来訪、イベントの開催、混雑・災害等のマイナス効果などについて分析できます。</t>
  </si>
  <si>
    <t>東京都産業連関表　地域内表を用いており、東京都内への効果を分析できます。</t>
  </si>
  <si>
    <t>使い方</t>
  </si>
  <si>
    <t>使用している
主な統計表</t>
  </si>
  <si>
    <t>注意事項</t>
  </si>
  <si>
    <t>産業連関表や分析の仕組みについて</t>
  </si>
  <si>
    <t>問合せ先</t>
  </si>
  <si>
    <t>東京都総務局統計部調整課産業連関表担当</t>
  </si>
  <si>
    <r>
      <rPr>
        <sz val="11"/>
        <color indexed="8"/>
        <rFont val="DejaVu Sans"/>
        <family val="2"/>
      </rPr>
      <t>電話：</t>
    </r>
    <r>
      <rPr>
        <sz val="11"/>
        <color indexed="8"/>
        <rFont val="Meiryo UI"/>
        <family val="3"/>
        <charset val="128"/>
      </rPr>
      <t>03-5388-2527</t>
    </r>
  </si>
  <si>
    <r>
      <rPr>
        <sz val="11"/>
        <color indexed="8"/>
        <rFont val="DejaVu Sans"/>
        <family val="2"/>
      </rPr>
      <t>メール：</t>
    </r>
    <r>
      <rPr>
        <sz val="11"/>
        <color indexed="8"/>
        <rFont val="Meiryo UI"/>
        <family val="3"/>
        <charset val="128"/>
      </rPr>
      <t>S0000033(at)section.metro.tokyo.jp</t>
    </r>
    <r>
      <rPr>
        <sz val="11"/>
        <color indexed="8"/>
        <rFont val="DejaVu Sans"/>
        <family val="2"/>
      </rPr>
      <t>　※</t>
    </r>
    <r>
      <rPr>
        <sz val="11"/>
        <color indexed="8"/>
        <rFont val="Meiryo UI"/>
        <family val="3"/>
        <charset val="128"/>
      </rPr>
      <t>(at)</t>
    </r>
    <r>
      <rPr>
        <sz val="11"/>
        <color indexed="8"/>
        <rFont val="DejaVu Sans"/>
        <family val="2"/>
      </rPr>
      <t>を</t>
    </r>
    <r>
      <rPr>
        <sz val="11"/>
        <color indexed="8"/>
        <rFont val="Meiryo UI"/>
        <family val="3"/>
        <charset val="128"/>
      </rPr>
      <t>@</t>
    </r>
    <r>
      <rPr>
        <sz val="11"/>
        <color indexed="8"/>
        <rFont val="DejaVu Sans"/>
        <family val="2"/>
      </rPr>
      <t>に変えて送信してください</t>
    </r>
  </si>
  <si>
    <t>分析シート</t>
  </si>
  <si>
    <t>入力欄（太枠内）に金額と人数（人数は、ｲﾍﾞﾝﾄ来場者、観光客などによる消費を分析する場合のみ）を入力してください。分析結果が表示されます。</t>
  </si>
  <si>
    <t>入力欄</t>
  </si>
  <si>
    <t>分析結果</t>
  </si>
  <si>
    <t>部門番号</t>
  </si>
  <si>
    <t>部門名</t>
  </si>
  <si>
    <t>新規需要</t>
  </si>
  <si>
    <t>国内からのイベント来場者（観光客）
による消費を分析する場合に入力</t>
  </si>
  <si>
    <t>単位：百万円</t>
  </si>
  <si>
    <t>単位：人</t>
  </si>
  <si>
    <t>宿泊日数</t>
  </si>
  <si>
    <t>直接効果</t>
  </si>
  <si>
    <t>小計</t>
  </si>
  <si>
    <t>生産誘発
効果
※総合効果</t>
  </si>
  <si>
    <t>就業
誘発効果
※総合効果</t>
  </si>
  <si>
    <t>ｴﾈﾙｷﾞｰ
消費量
※総合効果</t>
  </si>
  <si>
    <r>
      <rPr>
        <sz val="18"/>
        <color indexed="8"/>
        <rFont val="DejaVu Sans"/>
        <family val="2"/>
      </rPr>
      <t>分析結果</t>
    </r>
    <r>
      <rPr>
        <sz val="18"/>
        <color indexed="8"/>
        <rFont val="Meiryo UI"/>
        <family val="3"/>
        <charset val="128"/>
      </rPr>
      <t>(</t>
    </r>
    <r>
      <rPr>
        <sz val="18"/>
        <color indexed="8"/>
        <rFont val="DejaVu Sans"/>
        <family val="2"/>
      </rPr>
      <t>フローチャート</t>
    </r>
    <r>
      <rPr>
        <sz val="18"/>
        <color indexed="8"/>
        <rFont val="Meiryo UI"/>
        <family val="3"/>
        <charset val="128"/>
      </rPr>
      <t>)</t>
    </r>
  </si>
  <si>
    <r>
      <rPr>
        <sz val="18"/>
        <color indexed="8"/>
        <rFont val="DejaVu Sans"/>
        <family val="2"/>
      </rPr>
      <t>分析結果</t>
    </r>
    <r>
      <rPr>
        <sz val="18"/>
        <color indexed="8"/>
        <rFont val="Meiryo UI"/>
        <family val="3"/>
        <charset val="128"/>
      </rPr>
      <t>(</t>
    </r>
    <r>
      <rPr>
        <sz val="18"/>
        <color indexed="8"/>
        <rFont val="DejaVu Sans"/>
        <family val="2"/>
      </rPr>
      <t>グラフ</t>
    </r>
    <r>
      <rPr>
        <sz val="18"/>
        <color indexed="8"/>
        <rFont val="Meiryo UI"/>
        <family val="3"/>
        <charset val="128"/>
      </rPr>
      <t>)</t>
    </r>
  </si>
  <si>
    <t>農林漁業</t>
  </si>
  <si>
    <t>日帰り客</t>
  </si>
  <si>
    <t>消費・投資（都内新規需要）</t>
  </si>
  <si>
    <t>鉱業</t>
  </si>
  <si>
    <t>百万円</t>
  </si>
  <si>
    <t>飲食料品</t>
  </si>
  <si>
    <t>新規需要の内訳</t>
  </si>
  <si>
    <t>経済波及効果の内訳</t>
  </si>
  <si>
    <t>繊維製品</t>
  </si>
  <si>
    <t>割合</t>
  </si>
  <si>
    <t>金額</t>
  </si>
  <si>
    <t>パルプ・紙・木製品</t>
  </si>
  <si>
    <t>うち都内生産分</t>
  </si>
  <si>
    <t>商業ﾏｰｼﾞﾝ・運賃（移輸入分）</t>
  </si>
  <si>
    <t>都外商業ﾏｰｼﾞﾝ・運賃（控除）</t>
  </si>
  <si>
    <t>都内生産分</t>
  </si>
  <si>
    <t>化学製品</t>
  </si>
  <si>
    <t>他県生産分</t>
  </si>
  <si>
    <t>石油・石炭製品</t>
  </si>
  <si>
    <t>輸入分</t>
  </si>
  <si>
    <t>プラスチック・ゴム製品</t>
  </si>
  <si>
    <t>窯業・土石製品</t>
  </si>
  <si>
    <t>宿泊客合計</t>
  </si>
  <si>
    <t>鉄鋼</t>
  </si>
  <si>
    <t>宿泊数平均</t>
  </si>
  <si>
    <t>非鉄金属</t>
  </si>
  <si>
    <t>金属製品</t>
  </si>
  <si>
    <t>粗付加価値誘発効果（総合効果）</t>
  </si>
  <si>
    <t>はん用機械</t>
  </si>
  <si>
    <r>
      <rPr>
        <sz val="11"/>
        <color indexed="8"/>
        <rFont val="DejaVu Sans"/>
        <family val="2"/>
      </rPr>
      <t>直接効果</t>
    </r>
    <r>
      <rPr>
        <sz val="11"/>
        <color indexed="8"/>
        <rFont val="Meiryo UI"/>
        <family val="3"/>
        <charset val="128"/>
      </rPr>
      <t>+</t>
    </r>
    <r>
      <rPr>
        <sz val="11"/>
        <color indexed="8"/>
        <rFont val="DejaVu Sans"/>
        <family val="2"/>
      </rPr>
      <t>第</t>
    </r>
    <r>
      <rPr>
        <sz val="11"/>
        <color indexed="8"/>
        <rFont val="Meiryo UI"/>
        <family val="3"/>
        <charset val="128"/>
      </rPr>
      <t>1</t>
    </r>
    <r>
      <rPr>
        <sz val="11"/>
        <color indexed="8"/>
        <rFont val="DejaVu Sans"/>
        <family val="2"/>
      </rPr>
      <t>次間接効果</t>
    </r>
  </si>
  <si>
    <r>
      <rPr>
        <sz val="11"/>
        <color indexed="8"/>
        <rFont val="DejaVu Sans"/>
        <family val="2"/>
      </rPr>
      <t>うち第</t>
    </r>
    <r>
      <rPr>
        <sz val="11"/>
        <color indexed="8"/>
        <rFont val="Meiryo UI"/>
        <family val="3"/>
        <charset val="128"/>
      </rPr>
      <t>1</t>
    </r>
    <r>
      <rPr>
        <sz val="11"/>
        <color indexed="8"/>
        <rFont val="DejaVu Sans"/>
        <family val="2"/>
      </rPr>
      <t>次間接効果</t>
    </r>
  </si>
  <si>
    <t>生産用機械</t>
  </si>
  <si>
    <t>業務用機械</t>
  </si>
  <si>
    <t>電子部品</t>
  </si>
  <si>
    <t>電気機械</t>
  </si>
  <si>
    <t>雇用者所得効果</t>
  </si>
  <si>
    <t>情報通信機器</t>
  </si>
  <si>
    <t>輸送機械</t>
  </si>
  <si>
    <t>その他の製造工業製品</t>
  </si>
  <si>
    <t>建設</t>
  </si>
  <si>
    <t>消費支出効果</t>
  </si>
  <si>
    <t>電力・ガス・熱供給</t>
  </si>
  <si>
    <t>水道</t>
  </si>
  <si>
    <t>廃棄物処理</t>
  </si>
  <si>
    <t>商業</t>
  </si>
  <si>
    <r>
      <rPr>
        <sz val="11"/>
        <color indexed="8"/>
        <rFont val="DejaVu Sans"/>
        <family val="2"/>
      </rPr>
      <t>第</t>
    </r>
    <r>
      <rPr>
        <sz val="11"/>
        <color indexed="8"/>
        <rFont val="Meiryo UI"/>
        <family val="3"/>
        <charset val="128"/>
      </rPr>
      <t>2</t>
    </r>
    <r>
      <rPr>
        <sz val="11"/>
        <color indexed="8"/>
        <rFont val="DejaVu Sans"/>
        <family val="2"/>
      </rPr>
      <t>次間接効果</t>
    </r>
  </si>
  <si>
    <t>総合効果</t>
  </si>
  <si>
    <t>金融・保険</t>
  </si>
  <si>
    <t>不動産</t>
  </si>
  <si>
    <t>運輸・郵便</t>
  </si>
  <si>
    <t>情報通信</t>
  </si>
  <si>
    <t>就業誘発効果</t>
  </si>
  <si>
    <t>ｴﾈﾙｷﾞｰ消費量</t>
  </si>
  <si>
    <r>
      <rPr>
        <sz val="11"/>
        <color indexed="8"/>
        <rFont val="Meiryo UI"/>
        <family val="3"/>
        <charset val="128"/>
      </rPr>
      <t>CO2</t>
    </r>
    <r>
      <rPr>
        <sz val="11"/>
        <color indexed="8"/>
        <rFont val="DejaVu Sans"/>
        <family val="2"/>
      </rPr>
      <t>排出量</t>
    </r>
  </si>
  <si>
    <t>粗付加価値誘発効果</t>
  </si>
  <si>
    <t>公務</t>
  </si>
  <si>
    <t>人</t>
  </si>
  <si>
    <t>教育・研究</t>
  </si>
  <si>
    <t>医療・福祉</t>
  </si>
  <si>
    <t>他に分類されない会員制団体</t>
  </si>
  <si>
    <t>対事業所サービス</t>
  </si>
  <si>
    <t>対個人サービス</t>
  </si>
  <si>
    <t>事務用品</t>
  </si>
  <si>
    <r>
      <rPr>
        <sz val="11"/>
        <color indexed="8"/>
        <rFont val="DejaVu Sans"/>
        <family val="2"/>
      </rPr>
      <t>使用</t>
    </r>
    <r>
      <rPr>
        <sz val="11"/>
        <rFont val="DejaVu Sans"/>
        <family val="2"/>
      </rPr>
      <t>しない</t>
    </r>
  </si>
  <si>
    <t>分類不明</t>
  </si>
  <si>
    <t>本社</t>
  </si>
  <si>
    <t>合計</t>
  </si>
  <si>
    <t>（参考）平成27年（2015年）東京都産業連関表　部門分類</t>
    <rPh sb="1" eb="3">
      <t>サンコウ</t>
    </rPh>
    <rPh sb="4" eb="6">
      <t>ヘイセイ</t>
    </rPh>
    <rPh sb="8" eb="9">
      <t>ネン</t>
    </rPh>
    <rPh sb="14" eb="15">
      <t>ネン</t>
    </rPh>
    <rPh sb="16" eb="19">
      <t>トウキョウト</t>
    </rPh>
    <rPh sb="19" eb="21">
      <t>サンギョウ</t>
    </rPh>
    <rPh sb="21" eb="23">
      <t>レンカン</t>
    </rPh>
    <rPh sb="23" eb="24">
      <t>ヒョウ</t>
    </rPh>
    <rPh sb="25" eb="27">
      <t>ブモン</t>
    </rPh>
    <rPh sb="27" eb="29">
      <t>ブンルイ</t>
    </rPh>
    <phoneticPr fontId="20"/>
  </si>
  <si>
    <t>このシートでは、東京都産業連関表の部門分類を確認できます。各部門の代表的な製品・産業名を例示しています。</t>
    <rPh sb="8" eb="11">
      <t>トウキョウト</t>
    </rPh>
    <rPh sb="11" eb="13">
      <t>サンギョウ</t>
    </rPh>
    <rPh sb="13" eb="15">
      <t>レンカン</t>
    </rPh>
    <rPh sb="15" eb="16">
      <t>ヒョウ</t>
    </rPh>
    <rPh sb="17" eb="19">
      <t>ブモン</t>
    </rPh>
    <rPh sb="19" eb="21">
      <t>ブンルイ</t>
    </rPh>
    <rPh sb="22" eb="24">
      <t>カクニン</t>
    </rPh>
    <rPh sb="29" eb="32">
      <t>カクブモン</t>
    </rPh>
    <rPh sb="44" eb="46">
      <t>レイジ</t>
    </rPh>
    <phoneticPr fontId="20"/>
  </si>
  <si>
    <t>「製品・産業（例示）」列を確認し、入力しようとする財・サービスが、どの部門に対応するか判断します。部門が確定したら、該当部門のコードを入力シートのコード欄に入力してください。</t>
    <rPh sb="1" eb="3">
      <t>セイヒン</t>
    </rPh>
    <rPh sb="4" eb="6">
      <t>サンギョウ</t>
    </rPh>
    <rPh sb="7" eb="9">
      <t>レイジ</t>
    </rPh>
    <rPh sb="11" eb="12">
      <t>レツ</t>
    </rPh>
    <rPh sb="13" eb="15">
      <t>カクニン</t>
    </rPh>
    <rPh sb="17" eb="19">
      <t>ニュウリョク</t>
    </rPh>
    <rPh sb="25" eb="26">
      <t>ザイ</t>
    </rPh>
    <rPh sb="35" eb="37">
      <t>ブモン</t>
    </rPh>
    <rPh sb="38" eb="40">
      <t>タイオウ</t>
    </rPh>
    <rPh sb="43" eb="45">
      <t>ハンダン</t>
    </rPh>
    <phoneticPr fontId="26"/>
  </si>
  <si>
    <t>なお、部門の確定に注意が必要な製品・産業名については、太字で表示しています。</t>
    <rPh sb="27" eb="29">
      <t>フトジ</t>
    </rPh>
    <phoneticPr fontId="20"/>
  </si>
  <si>
    <t>統合大分類</t>
  </si>
  <si>
    <t xml:space="preserve">   統合中分類</t>
  </si>
  <si>
    <t>統合小分類</t>
  </si>
  <si>
    <t>製品・産業　（例示）</t>
  </si>
  <si>
    <t>農林漁業</t>
    <rPh sb="2" eb="3">
      <t>ギョ</t>
    </rPh>
    <phoneticPr fontId="6"/>
  </si>
  <si>
    <t>耕種農業</t>
  </si>
  <si>
    <t>穀類</t>
  </si>
  <si>
    <t>米、稲わら、小麦、大麦、裸麦</t>
    <rPh sb="12" eb="13">
      <t>ハダカ</t>
    </rPh>
    <rPh sb="13" eb="14">
      <t>ムギ</t>
    </rPh>
    <phoneticPr fontId="6"/>
  </si>
  <si>
    <t>いも・豆類</t>
  </si>
  <si>
    <t>さつまいも、じゃがいも、大豆、えんどう、そらまめ、いんげん豆、小豆、らっかせい</t>
    <rPh sb="29" eb="30">
      <t>マメ</t>
    </rPh>
    <rPh sb="31" eb="33">
      <t>アズキ</t>
    </rPh>
    <phoneticPr fontId="6"/>
  </si>
  <si>
    <t>野菜</t>
  </si>
  <si>
    <t>かぼちゃ、ピーマン、きゅうり、メロン、すいか、なす、トマト、さやえんどう、さやいんげん、キャベツ、はくさい、ほうれんそう、ねぎ、たまねぎ、にら、みつば、しゅんぎく、にんにく、レタス、セロリ、カリフラワー、ブロッコリー、アスパラガス、たけのこ、だいこん、かぶ、にんじん、ごぼう、さといも、れんこん、しょうが、いちご、もやし、あしたば、枝豆、うど、やまいも</t>
    <rPh sb="166" eb="168">
      <t>エダマメ</t>
    </rPh>
    <phoneticPr fontId="6"/>
  </si>
  <si>
    <t>果実</t>
  </si>
  <si>
    <t>みかん、オレンジ、はっさく、グレープフルーツ、りんご、ぶどう、なし、もも、うめ、びわ、かき、くり、キウイフルーツ、パインアップル、バナナ、レモン、ブルーベリー、パッションフルーツ</t>
    <phoneticPr fontId="6"/>
  </si>
  <si>
    <t>その他の食用作物</t>
  </si>
  <si>
    <r>
      <rPr>
        <sz val="11"/>
        <rFont val="ＭＳ Ｐゴシック"/>
        <family val="3"/>
        <charset val="128"/>
      </rPr>
      <t>さとうきび、コーヒー豆、カカオ豆、茶（生葉）、ホップ、そば、とうもろこし、あわ、きび、なたね、ごま、オリーブ、こんにゃくいも、香辛料作物　</t>
    </r>
    <r>
      <rPr>
        <b/>
        <sz val="11"/>
        <rFont val="ＭＳ Ｐゴシック"/>
        <family val="3"/>
        <charset val="128"/>
      </rPr>
      <t>※きのこは「</t>
    </r>
    <r>
      <rPr>
        <b/>
        <sz val="11"/>
        <rFont val="Meiryo UI"/>
        <family val="3"/>
        <charset val="128"/>
      </rPr>
      <t xml:space="preserve">015 </t>
    </r>
    <r>
      <rPr>
        <b/>
        <sz val="11"/>
        <rFont val="ＭＳ Ｐゴシック"/>
        <family val="3"/>
        <charset val="128"/>
      </rPr>
      <t>林業」</t>
    </r>
    <rPh sb="15" eb="16">
      <t>マメ</t>
    </rPh>
    <rPh sb="63" eb="66">
      <t>コウシンリョウ</t>
    </rPh>
    <rPh sb="66" eb="68">
      <t>サクモツ</t>
    </rPh>
    <phoneticPr fontId="6"/>
  </si>
  <si>
    <t>非食用作物</t>
  </si>
  <si>
    <t>畜産</t>
  </si>
  <si>
    <t>農業サービス</t>
  </si>
  <si>
    <r>
      <rPr>
        <sz val="11"/>
        <rFont val="ＭＳ Ｐゴシック"/>
        <family val="3"/>
        <charset val="128"/>
      </rPr>
      <t>獣医業、カントリーエレベーター、ライスセンター、種付け、選果場、</t>
    </r>
    <r>
      <rPr>
        <b/>
        <sz val="11"/>
        <rFont val="ＭＳ Ｐゴシック"/>
        <family val="3"/>
        <charset val="128"/>
      </rPr>
      <t>※造園業・植木業は「</t>
    </r>
    <r>
      <rPr>
        <b/>
        <sz val="11"/>
        <rFont val="Meiryo UI"/>
        <family val="3"/>
        <charset val="128"/>
      </rPr>
      <t xml:space="preserve">679 </t>
    </r>
    <r>
      <rPr>
        <b/>
        <sz val="11"/>
        <rFont val="ＭＳ Ｐゴシック"/>
        <family val="3"/>
        <charset val="128"/>
      </rPr>
      <t>その他の対個人サービス」</t>
    </r>
    <rPh sb="28" eb="31">
      <t>センカジョウ</t>
    </rPh>
    <phoneticPr fontId="6"/>
  </si>
  <si>
    <t>林業</t>
  </si>
  <si>
    <t>育林</t>
  </si>
  <si>
    <t>苗木、立木の成長</t>
  </si>
  <si>
    <t>素材</t>
  </si>
  <si>
    <t>丸太、立木を購入し、素材にして販売</t>
  </si>
  <si>
    <t>特用林産物</t>
  </si>
  <si>
    <t>漁業</t>
  </si>
  <si>
    <t>海面漁業</t>
  </si>
  <si>
    <r>
      <rPr>
        <sz val="11"/>
        <rFont val="ＭＳ Ｐゴシック"/>
        <family val="3"/>
        <charset val="128"/>
      </rPr>
      <t>沿岸・沖合・遠洋漁業（魚類、えび、かに、いか、たこ、うに、なまこ、貝類、海藻類</t>
    </r>
    <r>
      <rPr>
        <sz val="11"/>
        <rFont val="DejaVu Sans"/>
        <family val="2"/>
      </rPr>
      <t>(</t>
    </r>
    <r>
      <rPr>
        <sz val="11"/>
        <rFont val="ＭＳ Ｐゴシック"/>
        <family val="3"/>
        <charset val="128"/>
      </rPr>
      <t>昆布、わかめ、のり等</t>
    </r>
    <r>
      <rPr>
        <sz val="11"/>
        <rFont val="DejaVu Sans"/>
        <family val="2"/>
      </rPr>
      <t>)</t>
    </r>
    <r>
      <rPr>
        <sz val="11"/>
        <rFont val="ＭＳ Ｐゴシック"/>
        <family val="3"/>
        <charset val="128"/>
      </rPr>
      <t>、まあじ、ぶり、たい、真珠）</t>
    </r>
    <rPh sb="34" eb="35">
      <t>ルイ</t>
    </rPh>
    <rPh sb="38" eb="39">
      <t>ルイ</t>
    </rPh>
    <rPh sb="40" eb="42">
      <t>コンブ</t>
    </rPh>
    <rPh sb="49" eb="50">
      <t>トウ</t>
    </rPh>
    <phoneticPr fontId="6"/>
  </si>
  <si>
    <t>内水面漁業</t>
  </si>
  <si>
    <t>石炭・原油・天然ガス</t>
  </si>
  <si>
    <t>石炭・亜炭・原油・天然ガスの掘採</t>
  </si>
  <si>
    <t>その他の鉱業</t>
    <rPh sb="2" eb="3">
      <t>タ</t>
    </rPh>
    <rPh sb="4" eb="6">
      <t>コウギョウ</t>
    </rPh>
    <phoneticPr fontId="6"/>
  </si>
  <si>
    <t>砂利・砕石</t>
  </si>
  <si>
    <t>砂・砂利・玉石の掘採、砕石、石材</t>
    <rPh sb="11" eb="13">
      <t>サイセキ</t>
    </rPh>
    <rPh sb="14" eb="16">
      <t>セキザイ</t>
    </rPh>
    <phoneticPr fontId="6"/>
  </si>
  <si>
    <t>その他の鉱物</t>
    <phoneticPr fontId="6"/>
  </si>
  <si>
    <r>
      <rPr>
        <sz val="11"/>
        <rFont val="ＭＳ Ｐゴシック"/>
        <family val="3"/>
        <charset val="128"/>
      </rPr>
      <t>金・銀・砂金・鉛・亜鉛・鉄鉱、銅、ウランの掘採</t>
    </r>
    <r>
      <rPr>
        <sz val="11"/>
        <rFont val="DejaVu Sans"/>
        <family val="2"/>
      </rPr>
      <t>,</t>
    </r>
    <r>
      <rPr>
        <sz val="11"/>
        <rFont val="ＭＳ Ｐゴシック"/>
        <family val="3"/>
        <charset val="128"/>
      </rPr>
      <t>石灰石、ドロマイト、ろう石、けい石、粘土、長石、重晶石、ベントナイトの掘採</t>
    </r>
    <phoneticPr fontId="6"/>
  </si>
  <si>
    <t>食料品</t>
  </si>
  <si>
    <t>畜産食料品</t>
    <phoneticPr fontId="6"/>
  </si>
  <si>
    <t>牛肉、豚肉、鶏肉、羊肉、馬肉等、肉加工品（ハム、焼豚、ベーコン）、びん缶詰（コンビーフ、うずら）、飲用牛乳、チーズ、バター、アイスクリーム、乳酸菌飲料、れん乳、発酵乳、精製はちみつ、乾燥卵</t>
    <phoneticPr fontId="6"/>
  </si>
  <si>
    <t>水産食料品</t>
  </si>
  <si>
    <t>精穀・製粉</t>
  </si>
  <si>
    <t>精米、小麦粉、米ぬか、そば粉、こんにゃく粉</t>
  </si>
  <si>
    <t>めん・パン・菓子類</t>
  </si>
  <si>
    <t>めん、パン、マカロニ、サンドイッチ、キャラメル、ドロップ、チョコ、和菓子、スナック菓子、ガム、ケーキ</t>
  </si>
  <si>
    <t>農産保存食料品</t>
  </si>
  <si>
    <t>砂糖・油脂・調味料類</t>
  </si>
  <si>
    <t>その他の食料品</t>
  </si>
  <si>
    <t>飲料</t>
  </si>
  <si>
    <t>酒類</t>
  </si>
  <si>
    <r>
      <t>清酒、ビール、ウィスキー、ワイン、ブランデー、焼酎、果実酒、</t>
    </r>
    <r>
      <rPr>
        <b/>
        <sz val="11"/>
        <rFont val="DejaVu Sans"/>
        <family val="2"/>
      </rPr>
      <t>※甘酒は「</t>
    </r>
    <r>
      <rPr>
        <b/>
        <sz val="11"/>
        <rFont val="Meiryo UI"/>
        <family val="3"/>
        <charset val="128"/>
      </rPr>
      <t xml:space="preserve">111 </t>
    </r>
    <r>
      <rPr>
        <b/>
        <sz val="11"/>
        <rFont val="DejaVu Sans"/>
        <family val="2"/>
      </rPr>
      <t>食料品」</t>
    </r>
  </si>
  <si>
    <t>その他の飲料</t>
  </si>
  <si>
    <r>
      <t>緑茶飲料、麦茶飲料、コーヒー、清涼飲料、製氷、ミネラルウォーター、</t>
    </r>
    <r>
      <rPr>
        <b/>
        <sz val="11"/>
        <rFont val="DejaVu Sans"/>
        <family val="2"/>
      </rPr>
      <t>※野菜ジュース・濃縮果汁・天然果汁は「</t>
    </r>
    <r>
      <rPr>
        <b/>
        <sz val="11"/>
        <rFont val="Meiryo UI"/>
        <family val="3"/>
        <charset val="128"/>
      </rPr>
      <t xml:space="preserve">111 </t>
    </r>
    <r>
      <rPr>
        <b/>
        <sz val="11"/>
        <rFont val="DejaVu Sans"/>
        <family val="2"/>
      </rPr>
      <t>食料品」</t>
    </r>
  </si>
  <si>
    <t>家畜・養魚用飼料、ペットフード、有機質肥料、たい肥</t>
  </si>
  <si>
    <t>たばこ</t>
  </si>
  <si>
    <t>繊維工業製品</t>
  </si>
  <si>
    <t>紡績糸</t>
    <rPh sb="2" eb="3">
      <t>イト</t>
    </rPh>
    <phoneticPr fontId="6"/>
  </si>
  <si>
    <t>生糸、綿糸、化学繊維紡績糸（アセテート、ナイロン、アクリル、ポリエステル）、毛糸</t>
  </si>
  <si>
    <t>織物</t>
  </si>
  <si>
    <t>綿織物、スフ織物、絹織物、毛織物</t>
  </si>
  <si>
    <t>ニット生地</t>
  </si>
  <si>
    <t>染色整理</t>
  </si>
  <si>
    <t>その他の繊維工業製品</t>
  </si>
  <si>
    <t>衣服・その他の繊維既製品</t>
  </si>
  <si>
    <t>織物製・ニット製衣服</t>
    <rPh sb="0" eb="2">
      <t>オリモノ</t>
    </rPh>
    <rPh sb="2" eb="3">
      <t>セイ</t>
    </rPh>
    <rPh sb="7" eb="8">
      <t>セイ</t>
    </rPh>
    <rPh sb="8" eb="10">
      <t>イフク</t>
    </rPh>
    <phoneticPr fontId="6"/>
  </si>
  <si>
    <t>その他の衣服・身の回り品</t>
  </si>
  <si>
    <t>その他の繊維既製品</t>
  </si>
  <si>
    <t>木材・木製品</t>
  </si>
  <si>
    <t>木材</t>
  </si>
  <si>
    <t>製材、ベニヤ板、合板、床板、木材チップ</t>
  </si>
  <si>
    <t>その他の木製品</t>
  </si>
  <si>
    <t>パーティクルボード、木箱、酒たる、おけ、コルク栓、げた</t>
  </si>
  <si>
    <t>家具・装備品</t>
  </si>
  <si>
    <t>木製・金属製（机、テーブル、いす、流し台、たんす、すだれ、額縁、雨戸、ふすま）</t>
  </si>
  <si>
    <t>パルプ・紙・板紙・加工紙</t>
  </si>
  <si>
    <t>紙加工品</t>
  </si>
  <si>
    <t>紙製容器</t>
  </si>
  <si>
    <t>段ボール箱、紙コップ、紙皿、セメント袋、ショッピングバッグ</t>
  </si>
  <si>
    <t>その他の紙加工品</t>
  </si>
  <si>
    <t>ティッシュペーパー、トイレットペーパー、紙タオル、生理用品、紙おむつ、封筒、ノート、手帳、原稿用紙、便箋、名札台紙、ガムテープ（紙）</t>
  </si>
  <si>
    <t>その他製造工業製品</t>
    <rPh sb="2" eb="3">
      <t>タ</t>
    </rPh>
    <rPh sb="3" eb="5">
      <t>セイゾウ</t>
    </rPh>
    <rPh sb="5" eb="7">
      <t>コウギョウ</t>
    </rPh>
    <rPh sb="7" eb="9">
      <t>セイヒン</t>
    </rPh>
    <phoneticPr fontId="6"/>
  </si>
  <si>
    <t>印刷・製版・製本</t>
  </si>
  <si>
    <r>
      <t>書籍・雑誌・新聞・カレンダー・缶詰ラベル・広告・紙幣等の印刷、製版、製本、</t>
    </r>
    <r>
      <rPr>
        <b/>
        <sz val="11"/>
        <rFont val="DejaVu Sans"/>
        <family val="2"/>
      </rPr>
      <t>※書籍・雑誌・新聞の発行は「</t>
    </r>
    <r>
      <rPr>
        <b/>
        <sz val="11"/>
        <rFont val="Meiryo UI"/>
        <family val="3"/>
        <charset val="128"/>
      </rPr>
      <t xml:space="preserve">595 </t>
    </r>
    <r>
      <rPr>
        <b/>
        <sz val="11"/>
        <rFont val="DejaVu Sans"/>
        <family val="2"/>
      </rPr>
      <t>映像・音声・文字情報制作」</t>
    </r>
  </si>
  <si>
    <t>化学肥料</t>
  </si>
  <si>
    <t>アンモニア、アンモニア水、窒素質・りん酸質肥料、複合肥料</t>
  </si>
  <si>
    <t>無機化学工業製品</t>
  </si>
  <si>
    <t>石油化学系基礎製品</t>
    <rPh sb="4" eb="5">
      <t>ケイ</t>
    </rPh>
    <phoneticPr fontId="6"/>
  </si>
  <si>
    <t>エチレン、プロピレン、ブタン、純ベンゼン、純トルエン、キシレン</t>
  </si>
  <si>
    <r>
      <rPr>
        <sz val="11"/>
        <rFont val="ＭＳ Ｐゴシック"/>
        <family val="3"/>
        <charset val="128"/>
      </rPr>
      <t>有機化学工業製品</t>
    </r>
    <r>
      <rPr>
        <sz val="11"/>
        <rFont val="DejaVu Sans"/>
        <family val="2"/>
      </rPr>
      <t>(</t>
    </r>
    <r>
      <rPr>
        <sz val="11"/>
        <rFont val="ＭＳ Ｐゴシック"/>
        <family val="3"/>
        <charset val="128"/>
      </rPr>
      <t>石油化学系基礎製品・合成樹脂を除く。</t>
    </r>
    <r>
      <rPr>
        <sz val="11"/>
        <rFont val="DejaVu Sans"/>
        <family val="2"/>
      </rPr>
      <t>)</t>
    </r>
    <rPh sb="9" eb="11">
      <t>セキユ</t>
    </rPh>
    <rPh sb="11" eb="13">
      <t>カガク</t>
    </rPh>
    <rPh sb="13" eb="14">
      <t>ケイ</t>
    </rPh>
    <rPh sb="14" eb="16">
      <t>キソ</t>
    </rPh>
    <rPh sb="16" eb="18">
      <t>セイヒン</t>
    </rPh>
    <rPh sb="19" eb="21">
      <t>ゴウセイ</t>
    </rPh>
    <rPh sb="21" eb="23">
      <t>ジュシ</t>
    </rPh>
    <rPh sb="24" eb="25">
      <t>ノゾ</t>
    </rPh>
    <phoneticPr fontId="6"/>
  </si>
  <si>
    <t>脂肪族中間物・環式中間物・合成染料・有機顔料</t>
    <rPh sb="13" eb="15">
      <t>ゴウセイ</t>
    </rPh>
    <rPh sb="15" eb="17">
      <t>センリョウ</t>
    </rPh>
    <rPh sb="18" eb="20">
      <t>ユウキ</t>
    </rPh>
    <rPh sb="20" eb="22">
      <t>ガンリョウ</t>
    </rPh>
    <phoneticPr fontId="6"/>
  </si>
  <si>
    <t>合成樹脂</t>
  </si>
  <si>
    <t>フェノール樹脂、ユリア樹脂、メラミン樹脂、ポリエチレン、塩化ビニル樹脂、ポリアミド系樹脂、石油系樹脂</t>
  </si>
  <si>
    <t>化学繊維</t>
  </si>
  <si>
    <t>レーヨン、アセテート、ナイロン・ポリエステル・アクリル・ビニロン・ポリプロピレン長繊維糸・短繊維</t>
  </si>
  <si>
    <t>医薬品</t>
  </si>
  <si>
    <t>油脂加工製品・界面活性剤</t>
    <phoneticPr fontId="6"/>
  </si>
  <si>
    <t>化粧品・歯磨</t>
    <rPh sb="0" eb="3">
      <t>ケショウヒン</t>
    </rPh>
    <rPh sb="4" eb="6">
      <t>ハミガ</t>
    </rPh>
    <phoneticPr fontId="6"/>
  </si>
  <si>
    <t>塗料・印刷インキ</t>
  </si>
  <si>
    <t>塗料、印刷インキ、シンナー</t>
  </si>
  <si>
    <t>石油・石炭製品</t>
    <phoneticPr fontId="6"/>
  </si>
  <si>
    <t>石油製品</t>
  </si>
  <si>
    <r>
      <t>ガソリン、ジェット燃料油、灯油、軽油、</t>
    </r>
    <r>
      <rPr>
        <sz val="11"/>
        <rFont val="Meiryo UI"/>
        <family val="3"/>
        <charset val="128"/>
      </rPr>
      <t>A</t>
    </r>
    <r>
      <rPr>
        <sz val="11"/>
        <rFont val="DejaVu Sans"/>
        <family val="2"/>
      </rPr>
      <t>重油、</t>
    </r>
    <r>
      <rPr>
        <sz val="11"/>
        <rFont val="Meiryo UI"/>
        <family val="3"/>
        <charset val="128"/>
      </rPr>
      <t>B</t>
    </r>
    <r>
      <rPr>
        <sz val="11"/>
        <rFont val="DejaVu Sans"/>
        <family val="2"/>
      </rPr>
      <t>重油、</t>
    </r>
    <r>
      <rPr>
        <sz val="11"/>
        <rFont val="Meiryo UI"/>
        <family val="3"/>
        <charset val="128"/>
      </rPr>
      <t>C</t>
    </r>
    <r>
      <rPr>
        <sz val="11"/>
        <rFont val="DejaVu Sans"/>
        <family val="2"/>
      </rPr>
      <t>重油、ナフサ、液化石油ガス、グリース、潤滑油、アスファルト、パラフィン、石油ガス</t>
    </r>
  </si>
  <si>
    <t>石炭製品</t>
  </si>
  <si>
    <t>コークス、練炭、豆炭、コールタール、舗装材料</t>
  </si>
  <si>
    <t>プラスチック・ゴム製品</t>
    <rPh sb="9" eb="11">
      <t>セイヒン</t>
    </rPh>
    <phoneticPr fontId="6"/>
  </si>
  <si>
    <t>プラスチック製品</t>
  </si>
  <si>
    <r>
      <t>プラスチック製（ビニル袋、シート、</t>
    </r>
    <r>
      <rPr>
        <sz val="11"/>
        <rFont val="Meiryo UI"/>
        <family val="3"/>
        <charset val="128"/>
      </rPr>
      <t>ID</t>
    </r>
    <r>
      <rPr>
        <sz val="11"/>
        <rFont val="DejaVu Sans"/>
        <family val="2"/>
      </rPr>
      <t>カード、いすカバー、カーテン、自動車カバー、テーブルカバー、テント、粘着テープ、風呂敷、帽子、レインコート、ワッペン、板、棒、管、ホース、雨とい、スポンジ、断熱材（発砲製品）、発砲スチロール、カップラーメン容器、畳床、自動車ダッシュボード、ホイールキャップ、プッシュボタン、ネジ、家庭用風呂、浄化槽、パイプ、コンテナ、安全帽、海上用ブイ、カラーコーン、ヘルメット、納豆容器、薬瓶、水筒、洗剤・シャンプー容器、灯油缶、哺乳瓶、飲料容器、マヨネーズ容器、かご、箱、おけ、植木鉢、コップ、皿、食器、蠅たたき、洗濯ばさみ、風呂ふた、ようじ、レモン絞り器、キャッシュカード、消しゴム、人工芝、つり革、トイレ、歯ブラシ柄、ビニルテープ、湯たんぽ、まな板、ゴミ箱、ラッピングフィルム）、</t>
    </r>
    <r>
      <rPr>
        <b/>
        <sz val="11"/>
        <rFont val="DejaVu Sans"/>
        <family val="2"/>
      </rPr>
      <t>※プラスチック製履物は「</t>
    </r>
    <r>
      <rPr>
        <b/>
        <sz val="11"/>
        <rFont val="Meiryo UI"/>
        <family val="3"/>
        <charset val="128"/>
      </rPr>
      <t xml:space="preserve">222 </t>
    </r>
    <r>
      <rPr>
        <b/>
        <sz val="11"/>
        <rFont val="DejaVu Sans"/>
        <family val="2"/>
      </rPr>
      <t>ゴム製品」</t>
    </r>
  </si>
  <si>
    <t>ゴム製品</t>
  </si>
  <si>
    <t>タイヤ・チューブ</t>
  </si>
  <si>
    <t>タイヤ、チューブ</t>
  </si>
  <si>
    <t>その他のゴム製品</t>
  </si>
  <si>
    <r>
      <t>地下足袋、ゴム底布靴、スリッパ、総ゴム靴、プラスチック製履物（サンダル、草履、運動靴）、コンベアゴムベルト、ゴムホース、水まくら、手術用手袋、消しゴム、ゴムバンド、ゴムガス管、ゴムテープ、エアマットレス、サック、吸着盤、ふた、栓、潜水服、卓球用ラバー、</t>
    </r>
    <r>
      <rPr>
        <sz val="11"/>
        <rFont val="Meiryo UI"/>
        <family val="3"/>
        <charset val="128"/>
      </rPr>
      <t>TV</t>
    </r>
    <r>
      <rPr>
        <sz val="11"/>
        <rFont val="DejaVu Sans"/>
        <family val="2"/>
      </rPr>
      <t>ゴム足</t>
    </r>
  </si>
  <si>
    <t>なめし革・革製品・毛皮</t>
    <rPh sb="5" eb="6">
      <t>カワ</t>
    </rPh>
    <rPh sb="6" eb="8">
      <t>セイヒン</t>
    </rPh>
    <phoneticPr fontId="6"/>
  </si>
  <si>
    <t>革製履物</t>
  </si>
  <si>
    <t>紳士用・婦人用・子供用革靴、登山靴、スケート靴、ゴルフ靴、作業用革靴</t>
  </si>
  <si>
    <t>なめし革、ベルト、ランドセル、財布、ハンドバッグ、馬具、むち、腕時計革バンド</t>
  </si>
  <si>
    <t>ガラス・ガラス製品</t>
  </si>
  <si>
    <t>板ガラス、安全ガラス、複層ガラス</t>
  </si>
  <si>
    <t>ガラス短繊維フェルト、ガラス短繊維ボード、ガラス長繊維ロービング、光ファイバ（素線）</t>
  </si>
  <si>
    <t>カーブミラー、自動車ガラス、鏡、フラスコ、ビーカー、試験管、薬瓶、シリンダ、シャーレ、花瓶、金魚鉢、灰皿、文鎮、グラス、醤油差し、果物皿、紅茶ポット、レンズ、信号用ガラス、タイル、風鈴、ネームプレート</t>
  </si>
  <si>
    <t>セメント・セメント製品</t>
  </si>
  <si>
    <t>セメント</t>
  </si>
  <si>
    <t>生コンクリート</t>
  </si>
  <si>
    <r>
      <t>電柱、杭、雨水ます、漁礁、水槽、タイル風呂、マンホールふた、板、浄化槽、テトラポッド、とうろう、土台、橋げた、まくら木、</t>
    </r>
    <r>
      <rPr>
        <sz val="11"/>
        <rFont val="Meiryo UI"/>
        <family val="3"/>
        <charset val="128"/>
      </rPr>
      <t>U</t>
    </r>
    <r>
      <rPr>
        <sz val="11"/>
        <rFont val="DejaVu Sans"/>
        <family val="2"/>
      </rPr>
      <t>字溝、遠心力鉄筋コンクリート管、ヒューム管、積ブロック、法止めブロック、ボックスカルバート、</t>
    </r>
    <r>
      <rPr>
        <sz val="11"/>
        <rFont val="Meiryo UI"/>
        <family val="3"/>
        <charset val="128"/>
      </rPr>
      <t>L</t>
    </r>
    <r>
      <rPr>
        <sz val="11"/>
        <rFont val="DejaVu Sans"/>
        <family val="2"/>
      </rPr>
      <t>字溝、点字ブロック、人造大理石、煙突、石綿スレートかわら、セメントかわら</t>
    </r>
  </si>
  <si>
    <t>陶磁器</t>
  </si>
  <si>
    <t>タイル、便器、水槽、浴槽、電気絶縁材料、管、耐熱製品、ビーカー、置物、玩具、急す、皿、コップ、食器、瀬戸物、茶碗、とっくり、土瓶、はしおき、植木鉢、すりばち、壺、かめ、花器、灰皿、たこつぼ、とうろう、湯たんぽ、ネームプレート</t>
  </si>
  <si>
    <t>その他の窯業・土石製品</t>
  </si>
  <si>
    <t>建設用土石製品</t>
  </si>
  <si>
    <t>耐火れんが、耐火モルタル、人造耐火材、石膏ボード、粘土瓦、普通れんが</t>
  </si>
  <si>
    <t>銑鉄・粗鋼</t>
  </si>
  <si>
    <t>銑鉄（電気炉銑、高炉銑）、フェロアロイ、粗鋼（普通鋼粗鋼、特殊鋼粗鋼）</t>
  </si>
  <si>
    <t>鉄屑</t>
  </si>
  <si>
    <t>鋼材</t>
  </si>
  <si>
    <t>冷延・めっき鋼材</t>
  </si>
  <si>
    <t>冷間仕上鋼材（ピアノ線、ステンレス線）、めっき鋼材（ブリキ、カラートタン、針金）</t>
  </si>
  <si>
    <r>
      <rPr>
        <sz val="11"/>
        <rFont val="ＭＳ Ｐゴシック"/>
        <family val="3"/>
        <charset val="128"/>
      </rPr>
      <t>鋳鍛造品</t>
    </r>
    <r>
      <rPr>
        <sz val="11"/>
        <rFont val="DejaVu Sans"/>
        <family val="2"/>
      </rPr>
      <t>(</t>
    </r>
    <r>
      <rPr>
        <sz val="11"/>
        <rFont val="ＭＳ Ｐゴシック"/>
        <family val="3"/>
        <charset val="128"/>
      </rPr>
      <t>鉄</t>
    </r>
    <r>
      <rPr>
        <sz val="11"/>
        <rFont val="DejaVu Sans"/>
        <family val="2"/>
      </rPr>
      <t>)</t>
    </r>
    <rPh sb="5" eb="6">
      <t>テツ</t>
    </rPh>
    <phoneticPr fontId="6"/>
  </si>
  <si>
    <t>鋳鍜鋼、鋳鉄管（排水管）、鋳鉄品・鍜工品（いかり、アンカー、コンベヤ部品、シリンダ、なべ、かま、茶釜、天ぷら鍋、キャタピラ、プロペラ、マンホールふた）</t>
  </si>
  <si>
    <t>その他の鉄鋼製品</t>
  </si>
  <si>
    <t>鉄鋼シャースリット、鉄粉、ペレット</t>
  </si>
  <si>
    <t>非鉄金属製錬・精製</t>
  </si>
  <si>
    <t>金、銀、銅、鉛、亜鉛、アルミニウム、イリジウム、ウラン、オスミウム、カドミウム、クロム、ゲルマニウム、すず、マグネシウム、ニッケル、マンガン、ベリリウム、チタン</t>
  </si>
  <si>
    <t>非鉄金属屑</t>
  </si>
  <si>
    <t>非鉄金属加工製品</t>
  </si>
  <si>
    <t>電線・ケーブル</t>
  </si>
  <si>
    <t>通信用電線・ケーブル、電力用電線・ケーブル、光ファイバーケーブル</t>
  </si>
  <si>
    <t>その他の非鉄金属製品</t>
  </si>
  <si>
    <t>伸銅品、アルミニウム板、アルミニウム管、アルミニウム製品、核燃料、鉛管、鉛板、アルミホイル</t>
  </si>
  <si>
    <t>建設用・建築用金属製品</t>
    <rPh sb="2" eb="3">
      <t>ヨウ</t>
    </rPh>
    <phoneticPr fontId="6"/>
  </si>
  <si>
    <t>建設用金属製品</t>
  </si>
  <si>
    <t>鉄骨、軽量鉄骨、橋りょう、鉄塔、水門、はしご、ガードレール歩道橋</t>
  </si>
  <si>
    <t>建築用金属製品</t>
  </si>
  <si>
    <t>アルミニウム製サッシ・ドア、金属製サッシ・ドア・シャッタ、ユニットハウス、階段、ベランダ、手すり、防護さく、バリケード、金属製建具、ガレージ</t>
  </si>
  <si>
    <t>その他の金属製品</t>
  </si>
  <si>
    <t>ガス・石油機器・暖房・調理装置</t>
    <rPh sb="11" eb="13">
      <t>チョウリ</t>
    </rPh>
    <rPh sb="13" eb="15">
      <t>ソウチ</t>
    </rPh>
    <phoneticPr fontId="6"/>
  </si>
  <si>
    <t>ガスこんろ、風呂釜、湯沸し器、石油ストーブ、暖房器、太陽熱温水器、ガス冷蔵庫、ガスストーブ、温水ボイラ、スチームヒーター、温水器、石炭ストーブ、暖炉、こたつ</t>
  </si>
  <si>
    <t>ボルト、ナット、リベット、小ねじ、スパイク、ピン、びょう、ターンバックル、犬くぎ、ファスナー、ばね、ぜんまい、ドラム缶、石油缶、食缶、高圧容器、菓子缶、ジュース缶、茶筒、塗料缶、ドロップ缶、ビール缶、バケツ、湯たんぽ、ＬＰガス容器、ボンベ、煙突、集塵ダクト、冷暖房ダクト、エルボー、ソケット、プラグ、給水器、浄水器、シャワー、水栓器具、水道排水器具、ノズル、排水管、のこぎり、やすり、刃物、安全かみそり、替刃、はさみ、バリカン、包丁、出刃包丁、ナイフ、斧、金づち、彫刻刀、まさかり、ショベル、つるはし、栓抜き、爪切り、ピンセット、スパナ、ドライバー、ドリル、ヤットコ、農器具、フライパン</t>
  </si>
  <si>
    <t>ボイラ・原動機</t>
  </si>
  <si>
    <t>ボイラ、タービン、原動機（はん用ガソリン機関、原子動力炉、発電用水車、風力機関）</t>
  </si>
  <si>
    <t>ポンプ・圧縮機</t>
  </si>
  <si>
    <t>家庭用電気ポンプ、油圧ポンプ、油圧バルブ、空気圧縮機</t>
  </si>
  <si>
    <t>運搬機械</t>
  </si>
  <si>
    <t>エレベータ（家庭用含む）、エスカレータ、クレーン、コンベア</t>
  </si>
  <si>
    <t>冷凍機・温湿調整装置</t>
  </si>
  <si>
    <t>冷凍庫、冷却塔、冷蔵装置、凍結装置、製氷装置、除湿器（民生用除く）</t>
  </si>
  <si>
    <t>その他のはん用機械</t>
  </si>
  <si>
    <t>ベアリング、玉軸受、ころ軸受、軸受ユニット、動力伝導装置、消火器具、歯車、ローラーチェーン、工業窯炉（キュポラ、コークス炉）、高温・高圧バルブ・コック、ピストンリング</t>
  </si>
  <si>
    <t>農業用機械</t>
  </si>
  <si>
    <t>耕うん機、トラクタ、噴霧器、田植機、脱穀機、農業用乾燥機、コンバイン、稲麦刈取機</t>
  </si>
  <si>
    <t>建設・鉱山機械</t>
  </si>
  <si>
    <t>掘削機、建設用クレーン、アスファルト舗装機械、コンクリート機械、基礎工事用機械、穿孔機、削岩機、建設用トラクタ、建設用ショベルトラック</t>
  </si>
  <si>
    <t>繊維機械</t>
  </si>
  <si>
    <t>ミシン、毛糸手編機械、化学繊維機械、紡績機械、製織機械、染色整理仕上機械</t>
  </si>
  <si>
    <t>生活関連産業用機械</t>
  </si>
  <si>
    <t>食品機械、穀物処理機械、製パン・製菓機械、醸造用機械、牛乳加工・乳製品製造機械、肉製品・水産製品製造機械、木材加工機械、合板機械、パルプ製造機械、断裁機、巻取機、コーティングマシン、印刷機械、製本機械、紙工機械、段ボール製造機械、包装・荷造機械</t>
  </si>
  <si>
    <t>基礎素材産業用機械</t>
  </si>
  <si>
    <t>熱交換器、かくはん機、溶解機、蒸留機器、乳化機、集じん機器、鋳造機械、ダイカストマシン、プラスチック加工機械、押出成形機</t>
  </si>
  <si>
    <t>金属加工機械</t>
  </si>
  <si>
    <t>旋盤、フライス盤、研削盤、歯車仕上機械、マシニングセンタ、圧延機械、ベンディングマシン、液圧プレス、せん断機、特殊鋼切削工具、電動工具</t>
  </si>
  <si>
    <t>半導体製造装置</t>
  </si>
  <si>
    <t>ウェーハープロセス用処理装置、組立用装置、フラットパネルディスプレイ製造装置</t>
  </si>
  <si>
    <t>その他の生産用機械</t>
  </si>
  <si>
    <t>金型、真空ポンプ、真空化学装置、スパッタリング装置、ドライエッチング装置、ロボット、ゴム工業用機械器具、ガラス工業用特殊機械、たばこ製造機械、化学薬品・医薬品製造用特殊機械、帽子製造機械、皮革処理機械</t>
  </si>
  <si>
    <t>事務用機械</t>
  </si>
  <si>
    <t>複写機、計算機械、レジスタ、タイプライタ、タイムレコーダ、タイムスタンプ、あて名印刷機、マイクロ写真機、オフセット印刷機、硬貨計算機、シュレッダ</t>
  </si>
  <si>
    <t>サービス用・娯楽用機器</t>
    <rPh sb="6" eb="9">
      <t>ゴラクヨウ</t>
    </rPh>
    <phoneticPr fontId="6"/>
  </si>
  <si>
    <r>
      <t>硬貨計算機、エアーシュータ、オーバーヘッドプロジェクタ、卓上電子計算機、電動ホッチキス、自動販売機</t>
    </r>
    <r>
      <rPr>
        <sz val="11"/>
        <rFont val="Meiryo UI"/>
        <family val="3"/>
        <charset val="128"/>
      </rPr>
      <t>(</t>
    </r>
    <r>
      <rPr>
        <sz val="11"/>
        <rFont val="DejaVu Sans"/>
        <family val="2"/>
      </rPr>
      <t>飲料・たばこ・きっぷ・定期券・新聞雑誌）、娯楽用機器（パチンコ・スロットマシン・ゲームセンター用娯楽機器、メリーゴーランド、ジェットコースター、コーヒーカップ、バッティングマシン、ボーリング、パチンコ玉）、自動改札機、自動ドア、自動シャッタ、コインロッカー、事業用洗濯機、クリーニング用プレス機、業務用電気アイロン、事業用乾燥機、ランドリーユニット、業務用食器洗い機、電動椅子（理容美容業）、両替機</t>
    </r>
  </si>
  <si>
    <t>計測機器</t>
  </si>
  <si>
    <t>積算体積計、はかり、温度計、圧力計、流量計、精密測定器、光分析装置、光度計、光束計、照度計、公害計測器、騒音計、地震計、測量機械器具、教育用機械、地球物理学機器</t>
  </si>
  <si>
    <t>医療用機械器具</t>
  </si>
  <si>
    <r>
      <t>医療用機械器具・装置、病院用器具・装置、歯科用機械器具・装置、動物用医療機械器具、医療用品、歯科材料、</t>
    </r>
    <r>
      <rPr>
        <b/>
        <sz val="11"/>
        <rFont val="DejaVu Sans"/>
        <family val="2"/>
      </rPr>
      <t>※医療用の</t>
    </r>
    <r>
      <rPr>
        <b/>
        <sz val="11"/>
        <rFont val="Meiryo UI"/>
        <family val="3"/>
        <charset val="128"/>
      </rPr>
      <t>X</t>
    </r>
    <r>
      <rPr>
        <b/>
        <sz val="11"/>
        <rFont val="DejaVu Sans"/>
        <family val="2"/>
      </rPr>
      <t>線装置、電子応用装置及びレーザー用装置は、「</t>
    </r>
    <r>
      <rPr>
        <b/>
        <sz val="11"/>
        <rFont val="Meiryo UI"/>
        <family val="3"/>
        <charset val="128"/>
      </rPr>
      <t xml:space="preserve">333 </t>
    </r>
    <r>
      <rPr>
        <b/>
        <sz val="11"/>
        <rFont val="DejaVu Sans"/>
        <family val="2"/>
      </rPr>
      <t>電子応用装置・電気計測器」</t>
    </r>
  </si>
  <si>
    <t>光学機械・レンズ</t>
  </si>
  <si>
    <t>カメラ、フィルタ、三脚、セルフタイマ、望遠鏡、双眼鏡、顕微鏡、拡大鏡、映画用撮影機、映写機、スライド映写機、映画現像装置、映写スクリーン、カメラ用レンズ、プリズム</t>
  </si>
  <si>
    <t>武器</t>
  </si>
  <si>
    <t>銃、砲、爆発物投射機、戦闘車両、銃弾、砲弾、爆発物、指揮装置、武器修理</t>
  </si>
  <si>
    <t>電子デバイス</t>
  </si>
  <si>
    <r>
      <t>マイクロ波管、ブラウン管、</t>
    </r>
    <r>
      <rPr>
        <sz val="11"/>
        <rFont val="Meiryo UI"/>
        <family val="3"/>
        <charset val="128"/>
      </rPr>
      <t>X</t>
    </r>
    <r>
      <rPr>
        <sz val="11"/>
        <rFont val="DejaVu Sans"/>
        <family val="2"/>
      </rPr>
      <t>線管、プラズマディスプレイパネル・モジュール、シリコンダイオード、整流素子、シリコントランジスタ、バイポーラ型</t>
    </r>
    <r>
      <rPr>
        <sz val="11"/>
        <rFont val="Meiryo UI"/>
        <family val="3"/>
        <charset val="128"/>
      </rPr>
      <t>IC</t>
    </r>
    <r>
      <rPr>
        <sz val="11"/>
        <rFont val="DejaVu Sans"/>
        <family val="2"/>
      </rPr>
      <t>、モス型</t>
    </r>
    <r>
      <rPr>
        <sz val="11"/>
        <rFont val="Meiryo UI"/>
        <family val="3"/>
        <charset val="128"/>
      </rPr>
      <t>IC</t>
    </r>
    <r>
      <rPr>
        <sz val="11"/>
        <rFont val="DejaVu Sans"/>
        <family val="2"/>
      </rPr>
      <t>、線形回路、液晶パネル、発光ダイオード</t>
    </r>
  </si>
  <si>
    <t>その他の電子部品</t>
  </si>
  <si>
    <r>
      <t>カセットテープ・ビデオテープ（録音録画用）、</t>
    </r>
    <r>
      <rPr>
        <sz val="11"/>
        <rFont val="Meiryo UI"/>
        <family val="3"/>
        <charset val="128"/>
      </rPr>
      <t>CD</t>
    </r>
    <r>
      <rPr>
        <sz val="11"/>
        <rFont val="DejaVu Sans"/>
        <family val="2"/>
      </rPr>
      <t>・</t>
    </r>
    <r>
      <rPr>
        <sz val="11"/>
        <rFont val="Meiryo UI"/>
        <family val="3"/>
        <charset val="128"/>
      </rPr>
      <t>DVD</t>
    </r>
    <r>
      <rPr>
        <sz val="11"/>
        <rFont val="DejaVu Sans"/>
        <family val="2"/>
      </rPr>
      <t>・</t>
    </r>
    <r>
      <rPr>
        <sz val="11"/>
        <rFont val="Meiryo UI"/>
        <family val="3"/>
        <charset val="128"/>
      </rPr>
      <t>BD</t>
    </r>
    <r>
      <rPr>
        <sz val="11"/>
        <rFont val="DejaVu Sans"/>
        <family val="2"/>
      </rPr>
      <t>・</t>
    </r>
    <r>
      <rPr>
        <sz val="11"/>
        <rFont val="Meiryo UI"/>
        <family val="3"/>
        <charset val="128"/>
      </rPr>
      <t>MO</t>
    </r>
    <r>
      <rPr>
        <sz val="11"/>
        <rFont val="DejaVu Sans"/>
        <family val="2"/>
      </rPr>
      <t>（録音録画用）、光磁気ディスク、抵抗器、コンデンサ、トランス、スイッチ、コネクタ、磁気ヘッド、小型モータ（超音波モータ、サーボモータ）、リレー、</t>
    </r>
    <r>
      <rPr>
        <b/>
        <sz val="11"/>
        <rFont val="DejaVu Sans"/>
        <family val="2"/>
      </rPr>
      <t>※記録済の</t>
    </r>
    <r>
      <rPr>
        <b/>
        <sz val="11"/>
        <rFont val="Meiryo UI"/>
        <family val="3"/>
        <charset val="128"/>
      </rPr>
      <t>CD</t>
    </r>
    <r>
      <rPr>
        <b/>
        <sz val="11"/>
        <rFont val="DejaVu Sans"/>
        <family val="2"/>
      </rPr>
      <t>・</t>
    </r>
    <r>
      <rPr>
        <b/>
        <sz val="11"/>
        <rFont val="Meiryo UI"/>
        <family val="3"/>
        <charset val="128"/>
      </rPr>
      <t>DVD</t>
    </r>
    <r>
      <rPr>
        <b/>
        <sz val="11"/>
        <rFont val="DejaVu Sans"/>
        <family val="2"/>
      </rPr>
      <t>・テープは「</t>
    </r>
    <r>
      <rPr>
        <b/>
        <sz val="11"/>
        <rFont val="Meiryo UI"/>
        <family val="3"/>
        <charset val="128"/>
      </rPr>
      <t xml:space="preserve">391 </t>
    </r>
    <r>
      <rPr>
        <b/>
        <sz val="11"/>
        <rFont val="DejaVu Sans"/>
        <family val="2"/>
      </rPr>
      <t>その他の製造工業製品」</t>
    </r>
  </si>
  <si>
    <t>産業用電気機械</t>
  </si>
  <si>
    <t>産業用電気機器</t>
  </si>
  <si>
    <t>発電機、電動機、変圧器、変成器、避雷針、配電盤、監視制御装置、分電盤、配線器具（小型開閉器、スイッチ、アダプタ、ソケット、コネクタ、コンセント、タップ、プラグ、ヒューズ、端子）、内燃機関電装品（充電発電機、自動車交流発電機、磁石発電機、コイル、スパークプラグ）、アーク溶接機、コンデンサ、電気炉、電熱装置</t>
  </si>
  <si>
    <t>民生用電気機器</t>
  </si>
  <si>
    <t>エアコン（家庭用）、電子レンジ、電気がま、ジャーポット、電気冷蔵庫、食器洗い乾燥機、クッキングヒーター、空調、扇風機、空気清浄機、電気アイロン、電気掃除機、換気扇、除湿機、加湿器、電気洗濯機、乾燥機、電気温水洗浄便座、電気カミソリ、電気ストーブ、電気カーペット、電気マッサージ器具、電動歯ブラシ、芝刈機、ファンヒータ、こんろ、ジューサ、トースター、ホットプレート、こたつ、電気ばりかん、ドライヤー</t>
  </si>
  <si>
    <t>電子応用装置・電気計測器</t>
  </si>
  <si>
    <t>電子応用装置</t>
  </si>
  <si>
    <r>
      <t>レントゲン装置、</t>
    </r>
    <r>
      <rPr>
        <sz val="11"/>
        <rFont val="Meiryo UI"/>
        <family val="3"/>
        <charset val="128"/>
      </rPr>
      <t>CT</t>
    </r>
    <r>
      <rPr>
        <sz val="11"/>
        <rFont val="DejaVu Sans"/>
        <family val="2"/>
      </rPr>
      <t>スキャン装置、魚群探知機、超音波探知機、ビデオ録画装置（家庭用以外）、カラオケ装置、異物検査装置、電子顕微鏡、結石破砕装置、ペースメーカー、ガイガー計測器、赤外線カメラ、ビデオプロジェクター、レーザ装置、</t>
    </r>
    <r>
      <rPr>
        <sz val="11"/>
        <rFont val="Meiryo UI"/>
        <family val="3"/>
        <charset val="128"/>
      </rPr>
      <t>X</t>
    </r>
    <r>
      <rPr>
        <sz val="11"/>
        <rFont val="DejaVu Sans"/>
        <family val="2"/>
      </rPr>
      <t>線カメラ</t>
    </r>
  </si>
  <si>
    <t>電気計測器</t>
  </si>
  <si>
    <t>電圧計、電流計、電力量計、配電盤メーター、オシロスコープ、テスター、光測定器、集積回路測定器、工業計器、心電図テレメータ、脳波テレメータ、眼圧計、血液検査機器、呼吸機能検査用機器、心音計、心電図装置、骨密度測定装置</t>
  </si>
  <si>
    <t>その他の電気機械</t>
    <phoneticPr fontId="6"/>
  </si>
  <si>
    <t>その他の電気機械</t>
  </si>
  <si>
    <r>
      <t>電球（一般電球、自動車用電球、紫外線ランプ、蛍光ランプ、クリスマスツリー用電球、水銀灯、写真閃光用電球、信号用電球）、電気照明器具（白熱電灯器具、蛍光灯器具、水銀灯器具、ヘッドライト、サーチライト）、電池（マンガン乾電池、アルカリマンガン乾電池、鉛蓄電池、リチウムイオン蓄電池、自動車用バッテリー）、太陽電池、導入線、ニクロム線、電球口金、リードフレーム、シリコンウエハ、フィラメント、永久磁石、取付具、</t>
    </r>
    <r>
      <rPr>
        <b/>
        <sz val="11"/>
        <rFont val="DejaVu Sans"/>
        <family val="2"/>
      </rPr>
      <t>※</t>
    </r>
    <r>
      <rPr>
        <b/>
        <sz val="11"/>
        <rFont val="Meiryo UI"/>
        <family val="3"/>
        <charset val="128"/>
      </rPr>
      <t>LED</t>
    </r>
    <r>
      <rPr>
        <b/>
        <sz val="11"/>
        <rFont val="DejaVu Sans"/>
        <family val="2"/>
      </rPr>
      <t>は、「</t>
    </r>
    <r>
      <rPr>
        <b/>
        <sz val="11"/>
        <rFont val="Meiryo UI"/>
        <family val="3"/>
        <charset val="128"/>
      </rPr>
      <t xml:space="preserve">321 </t>
    </r>
    <r>
      <rPr>
        <b/>
        <sz val="11"/>
        <rFont val="DejaVu Sans"/>
        <family val="2"/>
      </rPr>
      <t>電子デバイス」</t>
    </r>
  </si>
  <si>
    <t>情報通信機器</t>
    <phoneticPr fontId="6"/>
  </si>
  <si>
    <t>通信・映像・音響機器</t>
    <rPh sb="3" eb="5">
      <t>エイゾウ</t>
    </rPh>
    <rPh sb="6" eb="8">
      <t>オンキョウ</t>
    </rPh>
    <rPh sb="8" eb="10">
      <t>キキ</t>
    </rPh>
    <phoneticPr fontId="6"/>
  </si>
  <si>
    <t>通信機械</t>
  </si>
  <si>
    <r>
      <t>電話機、ファクシミリ、モデム、携帯電話、無線機、交通信号機、火災報知機、防犯警報装置、光通信装置、</t>
    </r>
    <r>
      <rPr>
        <sz val="11"/>
        <rFont val="Meiryo UI"/>
        <family val="3"/>
        <charset val="128"/>
      </rPr>
      <t>PHS</t>
    </r>
    <r>
      <rPr>
        <sz val="11"/>
        <rFont val="DejaVu Sans"/>
        <family val="2"/>
      </rPr>
      <t>、カーナビ</t>
    </r>
  </si>
  <si>
    <t>映像・音響機器</t>
    <rPh sb="3" eb="5">
      <t>オンキョウ</t>
    </rPh>
    <rPh sb="5" eb="7">
      <t>キキ</t>
    </rPh>
    <phoneticPr fontId="6"/>
  </si>
  <si>
    <r>
      <t>磁気録画再生装置、ビデオカメラ、デジタルカメラ、ステレオ、カーステレオ、アンプ、補聴器、スピーカ、マイクロホン、イヤホン、</t>
    </r>
    <r>
      <rPr>
        <sz val="11"/>
        <rFont val="DejaVu Sans"/>
        <family val="2"/>
      </rPr>
      <t>CD</t>
    </r>
    <r>
      <rPr>
        <sz val="11"/>
        <rFont val="ＭＳ Ｐゴシック"/>
        <family val="3"/>
        <charset val="128"/>
      </rPr>
      <t>ラジカセ、ジュークボックス、ヘッドホン、ラジオ受信機、テレビ受信機（液晶テレビ、プラズマテレビ）</t>
    </r>
  </si>
  <si>
    <t>電子計算機・同附属装置</t>
  </si>
  <si>
    <t>パソコン、汎用コンピュータ、ミニコン、オフィスコンピュータ、ワークステーション、サーバ、記憶装置、プリンタ、プロッタ、ディスプレイ、スキャナー</t>
  </si>
  <si>
    <t>二輪自動車</t>
  </si>
  <si>
    <t>原動機付自転車、自動二輪車、バイク、オートバイ、スクータ</t>
  </si>
  <si>
    <t>自動車部品・同付属品</t>
  </si>
  <si>
    <t>船舶・同修理</t>
  </si>
  <si>
    <t>タンカー、カーフェリー、貨物船、監視船、汽船、客船、軍艦、救難船、給油船、工作船、ボート、ヨット、小型木造船、モーターボート、遊覧船、漁船、舶用ディーゼル機関、電気点火機関、タービン</t>
  </si>
  <si>
    <t>その他の輸送機械・同修理</t>
  </si>
  <si>
    <t>鉄道車両・同修理</t>
  </si>
  <si>
    <t>旅客車、貨物車、特殊車、コンテナ車、モノレール、ケーブルカー、路面電車</t>
  </si>
  <si>
    <t>航空機・同修理</t>
  </si>
  <si>
    <t>ジェット機、プロペラ機、ヘリコプタ、グライダー、気球、飛行船</t>
  </si>
  <si>
    <t>その他の輸送機械</t>
  </si>
  <si>
    <t>フォークリフト、トレーラ、ショベルトラック、自転車、三輪自転車、マウンテンバイク、一輪車、車いす、トロッコ、宇宙船、人工衛星、ロケット、牛馬車、そり、ゴルフカー、ショッピングカー、人力車、リヤカー、手押車</t>
  </si>
  <si>
    <t>がん具・運動用品</t>
  </si>
  <si>
    <t>トランプ、花札、囲碁、将棋、麻雀ぱい、かるた、さいころ、ルーレット、オルゴール、鈴、プラモデル、浮袋、こけし、おもちゃ、こま、積木、虫かご、羽子板、折り紙、クリスマス装飾用品、鯉のぼり、シャボン玉、砂時計、飛び縄、ビー玉、ヨーヨー、家庭用テレビゲーム、縫いぐるみ、日本人形、節句人形、ひな人形、西洋人形、児童乗物（乳母車、三輪車）、オセロ、運動用具（グローブ、バット、ボール、プロテクター、ベース、マスク、バレーボール、サッカー、バドミントン、ゴルフ、テニス、スキー、スケート、体操、釣、ラグビー、剣道）、ぶらんこ、すべり台、空気銃、猟銃、ハングライダー</t>
  </si>
  <si>
    <r>
      <t>時計、楽器（ピアノ、ギター、エレクトーン、オルガン、打楽器、管楽器、三味線、琴、琵琶、尺八、カスタネット、ハーモニカ、シンセサイザー）、レコード、</t>
    </r>
    <r>
      <rPr>
        <sz val="11"/>
        <rFont val="Meiryo UI"/>
        <family val="3"/>
        <charset val="128"/>
      </rPr>
      <t>CD</t>
    </r>
    <r>
      <rPr>
        <sz val="11"/>
        <rFont val="DejaVu Sans"/>
        <family val="2"/>
      </rPr>
      <t>・</t>
    </r>
    <r>
      <rPr>
        <sz val="11"/>
        <rFont val="Meiryo UI"/>
        <family val="3"/>
        <charset val="128"/>
      </rPr>
      <t>DVD</t>
    </r>
    <r>
      <rPr>
        <sz val="11"/>
        <rFont val="DejaVu Sans"/>
        <family val="2"/>
      </rPr>
      <t>・テープ（記録済）、プリベイドカード、テレビゲーム用（</t>
    </r>
    <r>
      <rPr>
        <sz val="11"/>
        <rFont val="Meiryo UI"/>
        <family val="3"/>
        <charset val="128"/>
      </rPr>
      <t>CD</t>
    </r>
    <r>
      <rPr>
        <sz val="11"/>
        <rFont val="DejaVu Sans"/>
        <family val="2"/>
      </rPr>
      <t>・</t>
    </r>
    <r>
      <rPr>
        <sz val="11"/>
        <rFont val="Meiryo UI"/>
        <family val="3"/>
        <charset val="128"/>
      </rPr>
      <t>DVD</t>
    </r>
    <r>
      <rPr>
        <sz val="11"/>
        <rFont val="DejaVu Sans"/>
        <family val="2"/>
      </rPr>
      <t>）、万年筆、シャープペンシル、ボールペン、鉛筆、クレヨン、絵具、毛筆、クレパス、ポスターカラー、スタンプ台、印章、印肉、目盛のない定規、コンパス、そろばん、のり、筆箱、穴あけ器、鉛筆削り、製図器、クリップ、黒板ふき、墨汁、千枚通し、下敷、ホッチキス、かつら、貴金属製（ガスライター、カップ、洋食器、ナイフ、フォーク、スプーン、靴べら、皿、花瓶、カフスボタン）、イヤリング、キーホルダ、におい袋、バッジ、くし、ブローチ、ネックレス、ネクタイピン、造花、荒縄、ござ、しめなわ、畳、俵、麦わら帽子、機関銃、魚雷、迫撃砲、ピストル、戦車、地雷、弾丸、漆器製（家具・台所・食器）、うちわ、ちょうちん、歯ブラシ、ほうき、はたき、モップ、傘、マッチ、看板、地球儀、魔法瓶、エアバッグ、チャイルドシート、いかだ、はしご、</t>
    </r>
    <r>
      <rPr>
        <b/>
        <sz val="11"/>
        <rFont val="DejaVu Sans"/>
        <family val="2"/>
      </rPr>
      <t>※無記録の</t>
    </r>
    <r>
      <rPr>
        <b/>
        <sz val="11"/>
        <rFont val="Meiryo UI"/>
        <family val="3"/>
        <charset val="128"/>
      </rPr>
      <t>CD</t>
    </r>
    <r>
      <rPr>
        <b/>
        <sz val="11"/>
        <rFont val="DejaVu Sans"/>
        <family val="2"/>
      </rPr>
      <t>・</t>
    </r>
    <r>
      <rPr>
        <b/>
        <sz val="11"/>
        <rFont val="Meiryo UI"/>
        <family val="3"/>
        <charset val="128"/>
      </rPr>
      <t>DVD</t>
    </r>
    <r>
      <rPr>
        <b/>
        <sz val="11"/>
        <rFont val="DejaVu Sans"/>
        <family val="2"/>
      </rPr>
      <t>・テープは「</t>
    </r>
    <r>
      <rPr>
        <b/>
        <sz val="11"/>
        <rFont val="Meiryo UI"/>
        <family val="3"/>
        <charset val="128"/>
      </rPr>
      <t xml:space="preserve">329 </t>
    </r>
    <r>
      <rPr>
        <b/>
        <sz val="11"/>
        <rFont val="DejaVu Sans"/>
        <family val="2"/>
      </rPr>
      <t>その他の電子部品」</t>
    </r>
  </si>
  <si>
    <t>再生資源回収・加工処理</t>
  </si>
  <si>
    <t>鉄屑・プラスチック屑等、不用となった屑等を再利用するための回収及び加工処理</t>
  </si>
  <si>
    <t>建築</t>
  </si>
  <si>
    <t>住宅建設</t>
  </si>
  <si>
    <t>木造・非木造住宅建築（新築、増築、改築含む････耐用年数を著しく増加させるような大改修）</t>
  </si>
  <si>
    <t>非住宅建設</t>
  </si>
  <si>
    <t>木造・非木造非住宅建築（新築、増築、改築含む････耐用年数を著しく増加させるような大改修）</t>
  </si>
  <si>
    <t>建設補修</t>
  </si>
  <si>
    <t>建築物・鉄道軌道・電気通信・上工業用水道・ガスタンク・駐車場に関する経常的補修工事</t>
  </si>
  <si>
    <t>公共事業</t>
  </si>
  <si>
    <t>道路、街路、有料道路、区画整理、河川改修、河川総合開発、砂防、海岸、下水道、廃棄物処理施設、公園、港湾、漁港、空港、災害復旧、土地改良、林道、治山</t>
  </si>
  <si>
    <t>その他の土木建設</t>
  </si>
  <si>
    <t>その他の土木事業</t>
  </si>
  <si>
    <t>鉄道軌道建設（線路、電力・信号設備、取替補修）、電力施設建設（発・送・配電施設、取替補修）、電気通信施設建設、上水道・工業用水道・土地造成・ガスタンク・駐車場・ゴルフ場・球技場・遊園地・パイプライン等の建設工事</t>
  </si>
  <si>
    <t>電力</t>
  </si>
  <si>
    <t>原子力発電、火力発電、水力発電、風力発電、自家発電</t>
  </si>
  <si>
    <t>ガス・熱供給</t>
  </si>
  <si>
    <t>都市ガス</t>
  </si>
  <si>
    <t>ガス製造工場、ガス供給所、ガス事業所</t>
  </si>
  <si>
    <t>熱供給業</t>
  </si>
  <si>
    <t>地域冷暖房業、蒸気供給業</t>
  </si>
  <si>
    <t>上水道、簡易水道、工業用水、下水道</t>
  </si>
  <si>
    <t>公営・民営（し尿収集処理、ごみ収集処理、産業廃棄物収集処理）</t>
  </si>
  <si>
    <t>卸売</t>
  </si>
  <si>
    <t>自動車、自動車部品、手数料又は契約制による卸、農産物、食料品、飲料、織物、衣服、履物、家庭用品、固定・液体・ガス燃料、金属、金属鉱石、建設材料、金物類、衛生・暖房設備、廃棄物及び屑、コンピュータ・周辺機器、ソフトウェア、電子・電気通信部品、その他機械等の卸売</t>
  </si>
  <si>
    <t>小売</t>
  </si>
  <si>
    <r>
      <t>自動車、自動車部品、オートバイ、自転車、食料品、飲料、たばこ、医薬品、化粧品、洗面用品、織物、衣料、履物、革製品、家庭用品、金物類、塗料、ガラス等の小売、通信販売、</t>
    </r>
    <r>
      <rPr>
        <b/>
        <sz val="11"/>
        <rFont val="DejaVu Sans"/>
        <family val="2"/>
      </rPr>
      <t>※弁当の製造小売は「</t>
    </r>
    <r>
      <rPr>
        <b/>
        <sz val="11"/>
        <rFont val="Meiryo UI"/>
        <family val="3"/>
        <charset val="128"/>
      </rPr>
      <t xml:space="preserve">111 </t>
    </r>
    <r>
      <rPr>
        <b/>
        <sz val="11"/>
        <rFont val="DejaVu Sans"/>
        <family val="2"/>
      </rPr>
      <t>食料品」</t>
    </r>
  </si>
  <si>
    <t>金融</t>
  </si>
  <si>
    <t>日本銀行、都市銀行、地方銀行、信託銀行、郵便貯金、信用金庫、証券取引所</t>
  </si>
  <si>
    <t>保険</t>
  </si>
  <si>
    <t>生命保険、保険年金、簡易保険、郵便年金、生命保険代理店、農協共済（生命保険共済）、生命保険相談所、火災保険、地震保険、海上保険、自動車保険、盗難保険、損害保険</t>
  </si>
  <si>
    <t>不動産仲介及び賃貸</t>
  </si>
  <si>
    <t>住宅賃貸料</t>
  </si>
  <si>
    <t>貸家・貸間、貸アパート、貸マンション、貸別荘、貸会議室</t>
  </si>
  <si>
    <t>住宅賃貸料（帰属家賃）</t>
  </si>
  <si>
    <t>鉄道輸送</t>
  </si>
  <si>
    <t>鉄道旅客輸送</t>
  </si>
  <si>
    <r>
      <t>JR</t>
    </r>
    <r>
      <rPr>
        <sz val="11"/>
        <rFont val="DejaVu Sans"/>
        <family val="2"/>
      </rPr>
      <t>、公・民営の鉄道（普通鉄道、軌道、地下鉄、モノレール、路面電車）の旅客輸送</t>
    </r>
  </si>
  <si>
    <t>鉄道貨物輸送</t>
  </si>
  <si>
    <r>
      <t>JR</t>
    </r>
    <r>
      <rPr>
        <sz val="11"/>
        <rFont val="DejaVu Sans"/>
        <family val="2"/>
      </rPr>
      <t>、公・民営の鉄道の貨物輸送</t>
    </r>
  </si>
  <si>
    <t>道路旅客輸送</t>
  </si>
  <si>
    <t>バス、ハイヤー、タクシー、軽車両による旅客輸送</t>
  </si>
  <si>
    <t>トラック運送業、軽車両による貨物運送</t>
  </si>
  <si>
    <t>自家輸送</t>
  </si>
  <si>
    <t>自家輸送（旅客自動車）</t>
  </si>
  <si>
    <t>自家輸送（貨物自動車）</t>
  </si>
  <si>
    <t>水運</t>
  </si>
  <si>
    <t>外洋輸送</t>
  </si>
  <si>
    <t>外航海運業（旅客・貨物）</t>
  </si>
  <si>
    <t>沿海・内水面輸送</t>
  </si>
  <si>
    <t>沿海海運・河川水運・湖沼水運業（旅客・貨物）、港湾旅客業</t>
  </si>
  <si>
    <t>港湾運送</t>
  </si>
  <si>
    <t>港湾運送業、港湾荷役業、はしけ運送業、いかだ運送業</t>
  </si>
  <si>
    <t>航空輸送</t>
  </si>
  <si>
    <t>航空旅客・貨物輸送、航空機による薬剤散布・写真撮影・宣伝広告・魚群探見</t>
  </si>
  <si>
    <t>貨物利用運送</t>
  </si>
  <si>
    <t>第１種利用運送業、第２種利用運送業、運送取次業</t>
  </si>
  <si>
    <t>倉庫</t>
  </si>
  <si>
    <r>
      <t>野積倉庫、サイロ倉庫、タンク倉庫、トランクルーム、冷蔵倉庫、水面倉庫、農業協同組合倉庫、</t>
    </r>
    <r>
      <rPr>
        <b/>
        <sz val="11"/>
        <rFont val="DejaVu Sans"/>
        <family val="2"/>
      </rPr>
      <t>※コインロッカーは「</t>
    </r>
    <r>
      <rPr>
        <b/>
        <sz val="11"/>
        <rFont val="Meiryo UI"/>
        <family val="3"/>
        <charset val="128"/>
      </rPr>
      <t xml:space="preserve">679 </t>
    </r>
    <r>
      <rPr>
        <b/>
        <sz val="11"/>
        <rFont val="DejaVu Sans"/>
        <family val="2"/>
      </rPr>
      <t>その他の対個人サービス」</t>
    </r>
  </si>
  <si>
    <t>運輸附帯サービス</t>
  </si>
  <si>
    <t>こん包</t>
  </si>
  <si>
    <t>荷造業、貨物こん包業、組立こん包業</t>
  </si>
  <si>
    <t>その他の運輸付帯サービス</t>
  </si>
  <si>
    <r>
      <t>駐車場業、有料道路、自動車ターミナル、水運施設管理、検数業、検量業、運輸鑑定業、水先案内人、サルベージ業、海難救助業、航空管理、航空交通管制、機内飲食物売上、旅行業、運送代理店、旅行代理店、</t>
    </r>
    <r>
      <rPr>
        <b/>
        <sz val="11"/>
        <rFont val="DejaVu Sans"/>
        <family val="2"/>
      </rPr>
      <t>※公安委員会の設置するパーキングメーターは「</t>
    </r>
    <r>
      <rPr>
        <b/>
        <sz val="11"/>
        <rFont val="Meiryo UI"/>
        <family val="3"/>
        <charset val="128"/>
      </rPr>
      <t xml:space="preserve">611 </t>
    </r>
    <r>
      <rPr>
        <b/>
        <sz val="11"/>
        <rFont val="DejaVu Sans"/>
        <family val="2"/>
      </rPr>
      <t>公務」、レンタカーは「</t>
    </r>
    <r>
      <rPr>
        <b/>
        <sz val="11"/>
        <rFont val="Meiryo UI"/>
        <family val="3"/>
        <charset val="128"/>
      </rPr>
      <t xml:space="preserve">661 </t>
    </r>
    <r>
      <rPr>
        <b/>
        <sz val="11"/>
        <rFont val="DejaVu Sans"/>
        <family val="2"/>
      </rPr>
      <t>物品賃貸サービス」</t>
    </r>
  </si>
  <si>
    <t>郵便・信書便</t>
  </si>
  <si>
    <t>通常郵便物、小包郵便物、信書便</t>
  </si>
  <si>
    <t>情報・通信</t>
  </si>
  <si>
    <t>通信</t>
  </si>
  <si>
    <t>通信</t>
    <phoneticPr fontId="6"/>
  </si>
  <si>
    <r>
      <t>電話、電信、電報、携帯電話、</t>
    </r>
    <r>
      <rPr>
        <sz val="11"/>
        <rFont val="Meiryo UI"/>
        <family val="3"/>
        <charset val="128"/>
      </rPr>
      <t>PHS</t>
    </r>
    <r>
      <rPr>
        <sz val="11"/>
        <rFont val="DejaVu Sans"/>
        <family val="2"/>
      </rPr>
      <t>、無線</t>
    </r>
  </si>
  <si>
    <t>放送</t>
  </si>
  <si>
    <r>
      <t>NHK</t>
    </r>
    <r>
      <rPr>
        <sz val="11"/>
        <rFont val="DejaVu Sans"/>
        <family val="2"/>
      </rPr>
      <t>、民間放送、有線放送</t>
    </r>
  </si>
  <si>
    <t>情報サービス</t>
  </si>
  <si>
    <t>ソフトウェア開発、ホームページ制作、ゲームソフト開発、ハードウェア・コンサルタント、データ入力サービス、市場調査、世論調査</t>
  </si>
  <si>
    <t>インターネット付随サービス</t>
  </si>
  <si>
    <t>インターネット附随サービス</t>
  </si>
  <si>
    <r>
      <t>サーバ・ハウジング業、セキュリティ・サービス業、ポータルサイト運営業、</t>
    </r>
    <r>
      <rPr>
        <b/>
        <sz val="11"/>
        <rFont val="DejaVu Sans"/>
        <family val="2"/>
      </rPr>
      <t>※ネットバンキングは「</t>
    </r>
    <r>
      <rPr>
        <b/>
        <sz val="11"/>
        <rFont val="Meiryo UI"/>
        <family val="3"/>
        <charset val="128"/>
      </rPr>
      <t xml:space="preserve">531 </t>
    </r>
    <r>
      <rPr>
        <b/>
        <sz val="11"/>
        <rFont val="DejaVu Sans"/>
        <family val="2"/>
      </rPr>
      <t>金融保険業」、ネット広告業は「</t>
    </r>
    <r>
      <rPr>
        <b/>
        <sz val="11"/>
        <rFont val="Meiryo UI"/>
        <family val="3"/>
        <charset val="128"/>
      </rPr>
      <t xml:space="preserve">662 </t>
    </r>
    <r>
      <rPr>
        <b/>
        <sz val="11"/>
        <rFont val="DejaVu Sans"/>
        <family val="2"/>
      </rPr>
      <t>広告」</t>
    </r>
  </si>
  <si>
    <t>映像・音声・文字情報制作</t>
  </si>
  <si>
    <r>
      <t>新聞・書籍・雑誌の出版、定期刊行物の出版、共同通信社、時事通信社、興信所、映画製作、映画配給、テレビ番組制作、</t>
    </r>
    <r>
      <rPr>
        <sz val="11"/>
        <rFont val="Meiryo UI"/>
        <family val="3"/>
        <charset val="128"/>
      </rPr>
      <t>CM</t>
    </r>
    <r>
      <rPr>
        <sz val="11"/>
        <rFont val="DejaVu Sans"/>
        <family val="2"/>
      </rPr>
      <t>制作、映画出演者あっせん、貸スタジオ業</t>
    </r>
  </si>
  <si>
    <t>公務（中央）</t>
  </si>
  <si>
    <t>国会、裁判所、中央官庁</t>
  </si>
  <si>
    <t>公務（地方）</t>
  </si>
  <si>
    <t>都道府県機関、市町村機関</t>
  </si>
  <si>
    <t>教育</t>
  </si>
  <si>
    <t>学校教育</t>
  </si>
  <si>
    <t>小学校、中学校、高等学校、大学、短期大学、高等専門学校、盲学校、聾学校、養護学校、幼稚園、専修学校、各種学校</t>
  </si>
  <si>
    <t>社会教育・その他の教育</t>
  </si>
  <si>
    <t>公民館、図書館、博物館、美術館、動物園、水族館、青年の家、少年自然の家、社会通信教育、女性教育会館、航空保安大学校、防衛大学校、警察大学校、自治大学校、気象大学校、消防学校、雇用・能力開発機構、航海訓練所、歯科衛生士養成所、料理学校、洋裁学校、自動車教習所</t>
  </si>
  <si>
    <t>研究</t>
  </si>
  <si>
    <t>学術研究機関</t>
  </si>
  <si>
    <t>物質・材料研究機構、産業技術総合研究所、医薬基盤研究所、理学研究所、工学研究所、農学研究所、医学・薬学研究所、教育政策研究所、国語研究所、社会保障・人口問題研究所、労働政策研究・研修機構、東洋文化研究所、社会科学研究所、人文科学研究所</t>
  </si>
  <si>
    <t>企業内研究開発</t>
  </si>
  <si>
    <t>企業の製品開発、技術的改善を図るための研究活動等</t>
  </si>
  <si>
    <t>医療</t>
  </si>
  <si>
    <t>病院、一般診療所、歯科診療所、看護業、助産所、療術業、歯科技工所、衛生検査所、マッサージ</t>
  </si>
  <si>
    <t>保健衛生</t>
  </si>
  <si>
    <t>保健所、健康相談施設、検疫所、検査業、消毒業</t>
  </si>
  <si>
    <t>社会保険・社会福祉</t>
  </si>
  <si>
    <t>厚生年金・国民年金・国民健康保険・政府管掌健康保険・船員保険・介護保険・共済組合・社会保険診療報酬支払基金の社会保険事務、保育所、児童厚生施設、児童養護施設、養護老人ホーム、老人福祉センター、知的障害者援護施設、身体障害者授産施設、精神障害者生活訓練施設</t>
  </si>
  <si>
    <t>介護</t>
  </si>
  <si>
    <t>訪問通所サービス、短期入所サービス、居宅介護支援、特別養護老人ホーム、介護老人保健施設、介護療養型医療施設</t>
  </si>
  <si>
    <t>他に分類されない会員制団体</t>
    <rPh sb="0" eb="1">
      <t>タ</t>
    </rPh>
    <rPh sb="2" eb="4">
      <t>ブンルイ</t>
    </rPh>
    <rPh sb="8" eb="11">
      <t>カイインセイ</t>
    </rPh>
    <rPh sb="11" eb="13">
      <t>ダンタイ</t>
    </rPh>
    <phoneticPr fontId="6"/>
  </si>
  <si>
    <t>織物協同組合、商工会議所、経済団体連合会、生命保険協会、全国銀行協会、日本税理士会連合会、全国中小企業団体中央会、全国農業会議所、宗教団体、労働団体、学術団体、文化団体、政治団体、学士会、囲碁連盟、県民会館、文化会館</t>
  </si>
  <si>
    <t>物品賃貸サービス</t>
  </si>
  <si>
    <r>
      <t>農業機械器具賃貸業、医療機械器具賃貸業、金属工作機械賃貸業、自動販売機賃貸業、陳列棚賃貸業、土木機械器具賃貸業、パワーショベル賃貸業、建設用クレーン賃貸業、電子計算機賃貸業、複写機賃貸業、会計機械賃貸業、スポーツ用品賃貸業、スケート靴賃貸業、貸自転車業、貸テント業、貸ヨット業、貸モーターボート業、映写機賃貸業、映画フィルム賃貸業、レンタルビデオ業、貸本屋、貸楽器屋、貸衣裳業、貸ふとん業、貸植木業　</t>
    </r>
    <r>
      <rPr>
        <b/>
        <sz val="11"/>
        <rFont val="DejaVu Sans"/>
        <family val="2"/>
      </rPr>
      <t>※貸おしぼり業は「</t>
    </r>
    <r>
      <rPr>
        <b/>
        <sz val="11"/>
        <rFont val="Meiryo UI"/>
        <family val="3"/>
        <charset val="128"/>
      </rPr>
      <t xml:space="preserve">673 </t>
    </r>
    <r>
      <rPr>
        <b/>
        <sz val="11"/>
        <rFont val="DejaVu Sans"/>
        <family val="2"/>
      </rPr>
      <t>洗濯・理容・美容・浴場業」</t>
    </r>
  </si>
  <si>
    <t>貸自動車業</t>
  </si>
  <si>
    <t>レンタカー、自動車リース業</t>
  </si>
  <si>
    <t>広告</t>
  </si>
  <si>
    <t>広告代理業、新聞広告代理業、車両内広告代理業、電柱広告代理業、屋外広告業（看板、立看板、はり紙）、アドバルーン、ちんどん屋、折込広告、ネット広告業</t>
  </si>
  <si>
    <t>自動車整備・機械修理</t>
  </si>
  <si>
    <t>自動車整備</t>
  </si>
  <si>
    <t>自動車整備業、オートバイ整備業</t>
  </si>
  <si>
    <t>機械修理</t>
  </si>
  <si>
    <t>一般機械修理、建設・鉱山機械修理、電気機械修理、産業用運搬車両修理、光学機械修理、パソコン修理</t>
  </si>
  <si>
    <t>その他の対事業所サービス</t>
  </si>
  <si>
    <t>建物サービス（ビルサービス業、ビルメンテナンス業、ビル清掃業、床磨き業、ガラスふき業、煙突掃除業、住宅消毒業、害虫駆除業）、法律事務所、特許事務所、公証人役場、司法書士事務所、公認会計士事務所、税理士事務所、設計監督業、建物設計製図業、建設コンサルタント業、測量業、地質調査、労働派遣サービス、レコード制作業、ラジオ番組制作業、速記業、あて名書業、複写業、マイクロ写真業、商品検査業、生糸検査所、民営職業紹介所、警備業、ディスプレイ業、パーティ請負業、温泉供給業、デザイン業、経営コンサルタント業、機械設計業、行政書士、不動産鑑定士、土地家屋調査士、医療事務、司会、通訳</t>
  </si>
  <si>
    <t>宿泊業</t>
  </si>
  <si>
    <t>ホテル、旅館、国民宿舎、モーテル、簡易宿泊所、ベッドハウス、山小屋、下宿屋、保養所、ユースホステル、合宿所</t>
  </si>
  <si>
    <t>飲食サービス</t>
  </si>
  <si>
    <r>
      <t>食堂、天ぷら料理店、フランス料理店、中華料理店、そば屋、すし屋、喫茶店、レストラン、バー、スナック、キャバレー、料亭、ナイトクラブ、酒場、ビヤホール、</t>
    </r>
    <r>
      <rPr>
        <sz val="11"/>
        <rFont val="Meiryo UI"/>
        <family val="3"/>
        <charset val="128"/>
      </rPr>
      <t>B</t>
    </r>
    <r>
      <rPr>
        <sz val="11"/>
        <rFont val="DejaVu Sans"/>
        <family val="2"/>
      </rPr>
      <t>級グルメの出店</t>
    </r>
  </si>
  <si>
    <t>洗濯・理容・美容・浴場業</t>
  </si>
  <si>
    <t>クリーニング業、クリーニング取次業、リネンサプライ業、貸おむつ業、貸おしぼり業、貸モップ業、理髪店、床屋、美容院、髪結業、ビューティーサロン、公衆浴場業、ソープランド、温泉浴場、サウナ風呂、洗張業、染物業、エステティックサロン、コインシャワー業、コインランドリー業、ネイルサロン</t>
  </si>
  <si>
    <t>娯楽サービス</t>
  </si>
  <si>
    <t>その他の対個人サービス</t>
  </si>
  <si>
    <t>写真業、葬儀屋、斎場、火葬場、墓地管理業、冠婚葬祭互助会、結婚式場、家具修理業、かじ業、表具業、時計修理業、履物修理業、楽器修理業、自転車修理業、学習塾、音楽教授業、書道教授業、生花・茶道教授業、そろばん塾、外国語会話教授業、スポーツ・健康教授業、造園業、植木業、家政婦、衣服修理業、手荷物預り業、自転車預り業、コインロッカー、結婚相談所、観光案内所、宝くじ販売所</t>
  </si>
  <si>
    <t>平成27年（2015年）東京都産業連関表　地域内表　（取引基本表、統合大分類）</t>
    <phoneticPr fontId="33"/>
  </si>
  <si>
    <t>（単位：百万円）</t>
  </si>
  <si>
    <t>中間需要</t>
  </si>
  <si>
    <t>最終需要</t>
    <rPh sb="0" eb="2">
      <t>サイシュウ</t>
    </rPh>
    <rPh sb="2" eb="4">
      <t>ジュヨウ</t>
    </rPh>
    <phoneticPr fontId="35"/>
  </si>
  <si>
    <t>K01</t>
    <phoneticPr fontId="33"/>
  </si>
  <si>
    <t>K06</t>
  </si>
  <si>
    <t>K11</t>
  </si>
  <si>
    <t>K15</t>
  </si>
  <si>
    <t>K16</t>
  </si>
  <si>
    <t>K20</t>
  </si>
  <si>
    <t>K21</t>
  </si>
  <si>
    <t>K22</t>
  </si>
  <si>
    <t>K25</t>
  </si>
  <si>
    <t>K26</t>
  </si>
  <si>
    <t>K27</t>
  </si>
  <si>
    <t>K28</t>
  </si>
  <si>
    <t>K29</t>
  </si>
  <si>
    <t>K30</t>
  </si>
  <si>
    <t>K31</t>
  </si>
  <si>
    <t>K32</t>
  </si>
  <si>
    <t>K33</t>
  </si>
  <si>
    <t>K34</t>
  </si>
  <si>
    <t>K35</t>
  </si>
  <si>
    <t>K39</t>
  </si>
  <si>
    <t>K41</t>
  </si>
  <si>
    <t>K46</t>
  </si>
  <si>
    <t>K47</t>
  </si>
  <si>
    <t>K48</t>
  </si>
  <si>
    <t>K51</t>
  </si>
  <si>
    <t>K53</t>
  </si>
  <si>
    <t>K55</t>
  </si>
  <si>
    <t>K57</t>
  </si>
  <si>
    <t>K59</t>
  </si>
  <si>
    <t>K61</t>
  </si>
  <si>
    <t>K63</t>
  </si>
  <si>
    <t>K64</t>
  </si>
  <si>
    <t>K65</t>
  </si>
  <si>
    <t>K66</t>
  </si>
  <si>
    <t>K67</t>
  </si>
  <si>
    <t>K68</t>
  </si>
  <si>
    <t>K69</t>
  </si>
  <si>
    <t>L10</t>
  </si>
  <si>
    <t>R70</t>
  </si>
  <si>
    <t>R71</t>
  </si>
  <si>
    <t>P71</t>
  </si>
  <si>
    <t>P72</t>
  </si>
  <si>
    <t>P73</t>
  </si>
  <si>
    <t>P74</t>
  </si>
  <si>
    <t>P75</t>
  </si>
  <si>
    <t>P76</t>
  </si>
  <si>
    <t>R77</t>
  </si>
  <si>
    <t>R78</t>
  </si>
  <si>
    <t>P79</t>
  </si>
  <si>
    <t>P61</t>
  </si>
  <si>
    <t>P62</t>
  </si>
  <si>
    <t>R80</t>
  </si>
  <si>
    <t>P80</t>
  </si>
  <si>
    <t>R81</t>
  </si>
  <si>
    <t>R82</t>
  </si>
  <si>
    <t>R83</t>
  </si>
  <si>
    <t>R84</t>
  </si>
  <si>
    <t>P85</t>
  </si>
  <si>
    <t>Q71</t>
  </si>
  <si>
    <t>Q72</t>
  </si>
  <si>
    <t>R86</t>
  </si>
  <si>
    <t>P86</t>
  </si>
  <si>
    <t>P87</t>
  </si>
  <si>
    <t>P88</t>
  </si>
  <si>
    <t>R89</t>
  </si>
  <si>
    <t>R90</t>
  </si>
  <si>
    <t>R91</t>
  </si>
  <si>
    <t>R97</t>
  </si>
  <si>
    <t>財・サービス内生部門計</t>
  </si>
  <si>
    <t>内生部門計</t>
  </si>
  <si>
    <t>都事業所家計外消費支出</t>
  </si>
  <si>
    <t>民間消費支出（他地域民支出を除く。）</t>
  </si>
  <si>
    <t>一般政府消費支出</t>
  </si>
  <si>
    <t>都内総固定資本形成（公的）</t>
  </si>
  <si>
    <t>都内総固定資本形成（民間）</t>
  </si>
  <si>
    <t>在庫純増</t>
  </si>
  <si>
    <t>都内最終需要計</t>
  </si>
  <si>
    <t>都内需要合計</t>
  </si>
  <si>
    <t>移出</t>
  </si>
  <si>
    <t>他地域事業所家計外消費支出</t>
  </si>
  <si>
    <t>他地域民支出</t>
  </si>
  <si>
    <t>移出計</t>
  </si>
  <si>
    <t>輸出</t>
  </si>
  <si>
    <t>輸出計</t>
  </si>
  <si>
    <t>移輸出計</t>
  </si>
  <si>
    <t>最終需要計</t>
  </si>
  <si>
    <t>需要合計</t>
  </si>
  <si>
    <t>（控除）移入</t>
  </si>
  <si>
    <t>（控除）都事業所家計外消費支出</t>
  </si>
  <si>
    <t>（控除）都民支出</t>
  </si>
  <si>
    <t>（控除）移入計</t>
  </si>
  <si>
    <t>（控除）輸入</t>
  </si>
  <si>
    <t>（控除）関税</t>
  </si>
  <si>
    <t>（控除）輸入品商品税</t>
  </si>
  <si>
    <t>（控除）輸入計</t>
  </si>
  <si>
    <t>（控除）移輸入計</t>
  </si>
  <si>
    <t>最終需要部門計</t>
  </si>
  <si>
    <t>生産額</t>
  </si>
  <si>
    <t>A01</t>
  </si>
  <si>
    <t>A06</t>
  </si>
  <si>
    <t>A11</t>
  </si>
  <si>
    <t>A15</t>
  </si>
  <si>
    <t>A16</t>
  </si>
  <si>
    <t>A20</t>
  </si>
  <si>
    <t>A21</t>
  </si>
  <si>
    <t>A22</t>
  </si>
  <si>
    <t>A25</t>
  </si>
  <si>
    <t>A26</t>
  </si>
  <si>
    <t>A27</t>
  </si>
  <si>
    <t>A28</t>
  </si>
  <si>
    <t>A29</t>
  </si>
  <si>
    <t>A30</t>
  </si>
  <si>
    <t>A31</t>
  </si>
  <si>
    <t>A32</t>
  </si>
  <si>
    <t>A33</t>
  </si>
  <si>
    <t>A34</t>
  </si>
  <si>
    <t>A35</t>
  </si>
  <si>
    <t>A39</t>
  </si>
  <si>
    <t>A41</t>
  </si>
  <si>
    <t>A46</t>
  </si>
  <si>
    <t>A47</t>
  </si>
  <si>
    <t>A48</t>
  </si>
  <si>
    <t>A51</t>
  </si>
  <si>
    <t>A53</t>
  </si>
  <si>
    <t>A55</t>
  </si>
  <si>
    <t>A57</t>
  </si>
  <si>
    <t>A59</t>
  </si>
  <si>
    <t>A61</t>
  </si>
  <si>
    <t>A63</t>
  </si>
  <si>
    <t>A64</t>
  </si>
  <si>
    <t>A65</t>
  </si>
  <si>
    <t>A66</t>
  </si>
  <si>
    <t>A67</t>
  </si>
  <si>
    <t>A68</t>
  </si>
  <si>
    <t>A69</t>
  </si>
  <si>
    <t>B10</t>
  </si>
  <si>
    <t>F70</t>
  </si>
  <si>
    <t>F71</t>
  </si>
  <si>
    <t>E71</t>
  </si>
  <si>
    <t>家計外消費支出（行）</t>
  </si>
  <si>
    <t>E91</t>
  </si>
  <si>
    <t>雇用者所得</t>
  </si>
  <si>
    <t>E92</t>
  </si>
  <si>
    <t>営業余剰</t>
  </si>
  <si>
    <t>E93</t>
  </si>
  <si>
    <t>資本減耗引当</t>
  </si>
  <si>
    <t>E94</t>
  </si>
  <si>
    <t>間接税（関税・輸入品商品税を除く。）</t>
  </si>
  <si>
    <t>E95</t>
  </si>
  <si>
    <t>（控除）経常補助金</t>
  </si>
  <si>
    <t>F96</t>
  </si>
  <si>
    <t>粗付加価値部門計</t>
  </si>
  <si>
    <t>F97</t>
  </si>
  <si>
    <t>各種係数</t>
  </si>
  <si>
    <t>マージン率（需要合計）※全国値</t>
    <phoneticPr fontId="6"/>
  </si>
  <si>
    <t>環境負荷分析用ﾃﾞｰﾀ</t>
    <phoneticPr fontId="6"/>
  </si>
  <si>
    <t>自給率</t>
  </si>
  <si>
    <t>移輸入率</t>
  </si>
  <si>
    <t>輸入率</t>
  </si>
  <si>
    <t>雇用者所得率</t>
  </si>
  <si>
    <t>都民都内雇用者割合</t>
  </si>
  <si>
    <t>消費転換率</t>
  </si>
  <si>
    <t>都民家計消費支出
生産誘発係数</t>
  </si>
  <si>
    <t>粗付加価値率</t>
  </si>
  <si>
    <t>就業係数</t>
  </si>
  <si>
    <t>鉄道</t>
  </si>
  <si>
    <t>道路</t>
  </si>
  <si>
    <t>沿海</t>
  </si>
  <si>
    <t>港湾</t>
  </si>
  <si>
    <t>航空</t>
  </si>
  <si>
    <t>利用運送</t>
  </si>
  <si>
    <t>計算</t>
  </si>
  <si>
    <t>購入者価格入力分の計算</t>
  </si>
  <si>
    <t>商業マージン・貨物運賃の金額（自給分）</t>
  </si>
  <si>
    <t>商業マージン・貨物運賃の金額（移輸入分）</t>
  </si>
  <si>
    <t>直接効果計</t>
  </si>
  <si>
    <t>雇用者所得への
効果</t>
  </si>
  <si>
    <t>都民都内　雇用者消費支出への効果</t>
  </si>
  <si>
    <t>環境負荷分析</t>
  </si>
  <si>
    <t>入場者・観光客の消費
新規需要</t>
  </si>
  <si>
    <t>自給分
新規需要</t>
  </si>
  <si>
    <t>輸入分
新規需要</t>
  </si>
  <si>
    <t>移輸入分
新規需要</t>
  </si>
  <si>
    <t>総合
効果分</t>
  </si>
  <si>
    <t>国内からのｲﾍﾞﾝﾄ来場者や観光客の消費効果の計算</t>
  </si>
  <si>
    <t>東京都産業連関表該当部門</t>
  </si>
  <si>
    <t>新規需要合計</t>
  </si>
  <si>
    <t>航空（長距離移動）</t>
  </si>
  <si>
    <t>新幹線・鉄道（長距離移動）</t>
  </si>
  <si>
    <t>長距離バス</t>
  </si>
  <si>
    <t>航空（短距離移動）</t>
  </si>
  <si>
    <t>鉄道･モノレール（短距離移動）</t>
  </si>
  <si>
    <t>近郊バス</t>
  </si>
  <si>
    <t>タクシー・ハイヤー</t>
  </si>
  <si>
    <t>船舶</t>
  </si>
  <si>
    <t>レンタカー・カーシェアリング</t>
  </si>
  <si>
    <t>ガソリン</t>
  </si>
  <si>
    <t>その他交通費</t>
  </si>
  <si>
    <t>宿泊費</t>
  </si>
  <si>
    <t>飲食費</t>
  </si>
  <si>
    <t>菓子類</t>
  </si>
  <si>
    <t>農産物</t>
  </si>
  <si>
    <t>水産物</t>
  </si>
  <si>
    <t>その他食料品・飲料・酒・たばこ</t>
  </si>
  <si>
    <t>衣類・帽子・ハンカチなど繊維製品</t>
  </si>
  <si>
    <t>靴・かばんなど皮革製品</t>
  </si>
  <si>
    <t>化粧品・医薬品・写真フィルムなど</t>
  </si>
  <si>
    <t>陶磁器・ガラス製品</t>
  </si>
  <si>
    <t>その他土産代・買物代</t>
  </si>
  <si>
    <t>温泉・温浴施設・エステ・リラクゼーション</t>
  </si>
  <si>
    <t>テーマパーク・遊園地</t>
  </si>
  <si>
    <t>美術館・博物館・資料館・動植物園・水族館など</t>
  </si>
  <si>
    <t>スポーツ施設利用料</t>
  </si>
  <si>
    <t>スポーツ観戦</t>
  </si>
  <si>
    <t>舞台・音楽鑑賞</t>
  </si>
  <si>
    <t>展示会・コンベンション参加費</t>
  </si>
  <si>
    <t>レンタル料</t>
  </si>
  <si>
    <t>その他娯楽等サービス費</t>
  </si>
  <si>
    <t>直接エネルギー消費係数(ＴＪ/百万円）</t>
    <rPh sb="0" eb="2">
      <t>チョクセツ</t>
    </rPh>
    <rPh sb="7" eb="9">
      <t>ショウヒ</t>
    </rPh>
    <rPh sb="9" eb="11">
      <t>ケイスウ</t>
    </rPh>
    <rPh sb="15" eb="16">
      <t>ヒャク</t>
    </rPh>
    <rPh sb="16" eb="18">
      <t>マンエン</t>
    </rPh>
    <phoneticPr fontId="5"/>
  </si>
  <si>
    <t>TJ</t>
    <phoneticPr fontId="5"/>
  </si>
  <si>
    <r>
      <rPr>
        <sz val="11"/>
        <color indexed="8"/>
        <rFont val="ＭＳ Ｐゴシック"/>
        <family val="3"/>
        <charset val="128"/>
      </rPr>
      <t>詳細は、以下</t>
    </r>
    <r>
      <rPr>
        <sz val="11"/>
        <color indexed="8"/>
        <rFont val="Meiryo UI"/>
        <family val="3"/>
        <charset val="128"/>
      </rPr>
      <t>HP</t>
    </r>
    <r>
      <rPr>
        <sz val="11"/>
        <color indexed="8"/>
        <rFont val="ＭＳ Ｐゴシック"/>
        <family val="3"/>
        <charset val="128"/>
      </rPr>
      <t>に掲載している平成</t>
    </r>
    <r>
      <rPr>
        <sz val="11"/>
        <color indexed="8"/>
        <rFont val="Meiryo UI"/>
        <family val="3"/>
        <charset val="128"/>
      </rPr>
      <t>27</t>
    </r>
    <r>
      <rPr>
        <sz val="11"/>
        <color indexed="8"/>
        <rFont val="ＭＳ Ｐゴシック"/>
        <family val="3"/>
        <charset val="128"/>
      </rPr>
      <t>年（</t>
    </r>
    <r>
      <rPr>
        <sz val="11"/>
        <color indexed="8"/>
        <rFont val="Meiryo UI"/>
        <family val="3"/>
        <charset val="128"/>
      </rPr>
      <t>2015</t>
    </r>
    <r>
      <rPr>
        <sz val="11"/>
        <color indexed="8"/>
        <rFont val="ＭＳ Ｐゴシック"/>
        <family val="3"/>
        <charset val="128"/>
      </rPr>
      <t>年）東京都産業連関表報告書</t>
    </r>
    <r>
      <rPr>
        <sz val="11"/>
        <color indexed="8"/>
        <rFont val="Meiryo UI"/>
        <family val="3"/>
        <charset val="128"/>
      </rPr>
      <t>25</t>
    </r>
    <r>
      <rPr>
        <sz val="11"/>
        <color indexed="8"/>
        <rFont val="ＭＳ Ｐゴシック"/>
        <family val="3"/>
        <charset val="128"/>
      </rPr>
      <t>頁～</t>
    </r>
    <r>
      <rPr>
        <sz val="11"/>
        <color indexed="8"/>
        <rFont val="Meiryo UI"/>
        <family val="3"/>
        <charset val="128"/>
      </rPr>
      <t>42</t>
    </r>
    <r>
      <rPr>
        <sz val="11"/>
        <color indexed="8"/>
        <rFont val="ＭＳ Ｐゴシック"/>
        <family val="3"/>
        <charset val="128"/>
      </rPr>
      <t>頁などをご覧ください。</t>
    </r>
    <phoneticPr fontId="6"/>
  </si>
  <si>
    <t>https://www.toukei.metro.tokyo.lg.jp/sanren/2015/sr15tf0010.pdf</t>
    <phoneticPr fontId="5"/>
  </si>
  <si>
    <t xml:space="preserve">http://www.cger.nies.go.jp/publications/report/d031/jpn/datafile/embodied/2015/390.html </t>
    <phoneticPr fontId="5"/>
  </si>
  <si>
    <r>
      <rPr>
        <sz val="16"/>
        <rFont val="ＭＳ Ｐゴシック"/>
        <family val="3"/>
        <charset val="128"/>
      </rPr>
      <t>平成</t>
    </r>
    <r>
      <rPr>
        <sz val="16"/>
        <rFont val="DejaVu Sans"/>
        <family val="2"/>
      </rPr>
      <t>27</t>
    </r>
    <r>
      <rPr>
        <sz val="16"/>
        <rFont val="ＭＳ Ｐゴシック"/>
        <family val="3"/>
        <charset val="128"/>
      </rPr>
      <t>年</t>
    </r>
    <r>
      <rPr>
        <sz val="16"/>
        <rFont val="DejaVu Sans"/>
        <family val="2"/>
      </rPr>
      <t>(2015</t>
    </r>
    <r>
      <rPr>
        <sz val="16"/>
        <rFont val="ＭＳ Ｐゴシック"/>
        <family val="3"/>
        <charset val="128"/>
      </rPr>
      <t>年</t>
    </r>
    <r>
      <rPr>
        <sz val="16"/>
        <rFont val="DejaVu Sans"/>
        <family val="2"/>
      </rPr>
      <t>)</t>
    </r>
    <r>
      <rPr>
        <sz val="16"/>
        <rFont val="ＭＳ Ｐゴシック"/>
        <family val="3"/>
        <charset val="128"/>
      </rPr>
      <t>東京都産業連関表</t>
    </r>
    <r>
      <rPr>
        <sz val="16"/>
        <rFont val="ＭＳ Ｐゴシック"/>
        <family val="3"/>
        <charset val="128"/>
      </rPr>
      <t>を用いた経済波及効果分析ツール（簡易分析用）</t>
    </r>
    <r>
      <rPr>
        <sz val="16"/>
        <rFont val="Meiryo UI"/>
        <family val="3"/>
        <charset val="128"/>
      </rPr>
      <t>[</t>
    </r>
    <r>
      <rPr>
        <sz val="16"/>
        <rFont val="ＭＳ Ｐゴシック"/>
        <family val="3"/>
        <charset val="128"/>
      </rPr>
      <t>統合大分類</t>
    </r>
    <r>
      <rPr>
        <sz val="16"/>
        <rFont val="Meiryo UI"/>
        <family val="3"/>
        <charset val="128"/>
      </rPr>
      <t>]</t>
    </r>
    <phoneticPr fontId="6"/>
  </si>
  <si>
    <r>
      <rPr>
        <sz val="11"/>
        <rFont val="ＭＳ Ｐゴシック"/>
        <family val="3"/>
        <charset val="128"/>
      </rPr>
      <t>東京都総務局統計部『平成</t>
    </r>
    <r>
      <rPr>
        <sz val="11"/>
        <rFont val="Meiryo UI"/>
        <family val="3"/>
        <charset val="128"/>
      </rPr>
      <t>27</t>
    </r>
    <r>
      <rPr>
        <sz val="11"/>
        <rFont val="ＭＳ Ｐゴシック"/>
        <family val="3"/>
        <charset val="128"/>
      </rPr>
      <t>年（</t>
    </r>
    <r>
      <rPr>
        <sz val="11"/>
        <rFont val="Meiryo UI"/>
        <family val="3"/>
        <charset val="128"/>
      </rPr>
      <t>2015</t>
    </r>
    <r>
      <rPr>
        <sz val="11"/>
        <rFont val="ＭＳ Ｐゴシック"/>
        <family val="3"/>
        <charset val="128"/>
      </rPr>
      <t>年）東京都産業連関表　地域内表、雇用表』
総務省統計局『平成</t>
    </r>
    <r>
      <rPr>
        <sz val="11"/>
        <rFont val="Meiryo UI"/>
        <family val="3"/>
        <charset val="128"/>
      </rPr>
      <t>27</t>
    </r>
    <r>
      <rPr>
        <sz val="11"/>
        <rFont val="ＭＳ Ｐゴシック"/>
        <family val="3"/>
        <charset val="128"/>
      </rPr>
      <t>年（</t>
    </r>
    <r>
      <rPr>
        <sz val="11"/>
        <rFont val="Meiryo UI"/>
        <family val="3"/>
        <charset val="128"/>
      </rPr>
      <t>2015</t>
    </r>
    <r>
      <rPr>
        <sz val="11"/>
        <rFont val="ＭＳ Ｐゴシック"/>
        <family val="3"/>
        <charset val="128"/>
      </rPr>
      <t>年）全国産業連関表』
国立研究開発法人　国立環境研究所『産業連関表による環境負荷原単位データブック（</t>
    </r>
    <r>
      <rPr>
        <sz val="11"/>
        <rFont val="Meiryo UI"/>
        <family val="3"/>
        <charset val="128"/>
      </rPr>
      <t>3EID</t>
    </r>
    <r>
      <rPr>
        <sz val="11"/>
        <rFont val="ＭＳ Ｐゴシック"/>
        <family val="3"/>
        <charset val="128"/>
      </rPr>
      <t>）』</t>
    </r>
    <r>
      <rPr>
        <sz val="11"/>
        <rFont val="Meiryo UI"/>
        <family val="3"/>
        <charset val="128"/>
      </rPr>
      <t>[</t>
    </r>
    <r>
      <rPr>
        <sz val="11"/>
        <rFont val="ＭＳ Ｐゴシック"/>
        <family val="3"/>
        <charset val="128"/>
      </rPr>
      <t>平成</t>
    </r>
    <r>
      <rPr>
        <sz val="11"/>
        <rFont val="Meiryo UI"/>
        <family val="3"/>
        <charset val="128"/>
      </rPr>
      <t>27</t>
    </r>
    <r>
      <rPr>
        <sz val="11"/>
        <rFont val="ＭＳ Ｐゴシック"/>
        <family val="3"/>
        <charset val="128"/>
      </rPr>
      <t>年（</t>
    </r>
    <r>
      <rPr>
        <sz val="11"/>
        <rFont val="Meiryo UI"/>
        <family val="3"/>
        <charset val="128"/>
      </rPr>
      <t>2015</t>
    </r>
    <r>
      <rPr>
        <sz val="11"/>
        <rFont val="ＭＳ Ｐゴシック"/>
        <family val="3"/>
        <charset val="128"/>
      </rPr>
      <t>年）表</t>
    </r>
    <r>
      <rPr>
        <sz val="11"/>
        <rFont val="Meiryo UI"/>
        <family val="3"/>
        <charset val="128"/>
      </rPr>
      <t>]</t>
    </r>
    <phoneticPr fontId="6"/>
  </si>
  <si>
    <t>単位：TJ</t>
    <rPh sb="0" eb="2">
      <t>タンイ</t>
    </rPh>
    <phoneticPr fontId="5"/>
  </si>
  <si>
    <t>K01</t>
  </si>
  <si>
    <t>商業マージン</t>
    <rPh sb="0" eb="2">
      <t>ショウギョウ</t>
    </rPh>
    <phoneticPr fontId="37"/>
  </si>
  <si>
    <t>運輸マージン</t>
    <rPh sb="0" eb="2">
      <t>ウンユ</t>
    </rPh>
    <phoneticPr fontId="37"/>
  </si>
  <si>
    <r>
      <rPr>
        <sz val="11"/>
        <rFont val="ＭＳ Ｐゴシック"/>
        <family val="3"/>
        <charset val="128"/>
      </rPr>
      <t>牧草、種苗、花木、芝、桑、葉たばこ、綿花、製紙原料</t>
    </r>
    <r>
      <rPr>
        <sz val="11"/>
        <rFont val="DejaVu Sans"/>
        <family val="2"/>
      </rPr>
      <t>(</t>
    </r>
    <r>
      <rPr>
        <sz val="11"/>
        <rFont val="ＭＳ Ｐゴシック"/>
        <family val="3"/>
        <charset val="128"/>
      </rPr>
      <t>こうぞ、みつまた）、敷物原料</t>
    </r>
    <r>
      <rPr>
        <sz val="11"/>
        <rFont val="DejaVu Sans"/>
        <family val="2"/>
      </rPr>
      <t>(</t>
    </r>
    <r>
      <rPr>
        <sz val="11"/>
        <rFont val="ＭＳ Ｐゴシック"/>
        <family val="3"/>
        <charset val="128"/>
      </rPr>
      <t>い草等</t>
    </r>
    <r>
      <rPr>
        <sz val="11"/>
        <rFont val="DejaVu Sans"/>
        <family val="2"/>
      </rPr>
      <t>)</t>
    </r>
    <rPh sb="7" eb="8">
      <t>キ</t>
    </rPh>
    <rPh sb="21" eb="23">
      <t>セイシ</t>
    </rPh>
    <rPh sb="23" eb="25">
      <t>ゲンリョウ</t>
    </rPh>
    <rPh sb="36" eb="38">
      <t>シキモノ</t>
    </rPh>
    <rPh sb="38" eb="40">
      <t>ゲンリョウ</t>
    </rPh>
    <rPh sb="42" eb="43">
      <t>グサ</t>
    </rPh>
    <rPh sb="43" eb="44">
      <t>トウ</t>
    </rPh>
    <phoneticPr fontId="6"/>
  </si>
  <si>
    <t>生乳、肉用牛、豚、鶏卵、鶏肉、羊毛、馬、やぎ、蚕、カブト虫の飼育、はちみつ</t>
    <rPh sb="0" eb="2">
      <t>セイニュウ</t>
    </rPh>
    <rPh sb="9" eb="11">
      <t>ケイラン</t>
    </rPh>
    <rPh sb="13" eb="14">
      <t>ニク</t>
    </rPh>
    <rPh sb="15" eb="17">
      <t>ヨウモウ</t>
    </rPh>
    <rPh sb="18" eb="19">
      <t>ウマ</t>
    </rPh>
    <phoneticPr fontId="6"/>
  </si>
  <si>
    <r>
      <rPr>
        <sz val="11"/>
        <rFont val="ＭＳ Ｐゴシック"/>
        <family val="3"/>
        <charset val="128"/>
      </rPr>
      <t>きのこ</t>
    </r>
    <r>
      <rPr>
        <sz val="11"/>
        <rFont val="DejaVu Sans"/>
        <family val="2"/>
      </rPr>
      <t>(</t>
    </r>
    <r>
      <rPr>
        <sz val="11"/>
        <rFont val="ＭＳ Ｐゴシック"/>
        <family val="3"/>
        <charset val="128"/>
      </rPr>
      <t>まつたけ、しいたけ、えのき等</t>
    </r>
    <r>
      <rPr>
        <sz val="11"/>
        <rFont val="DejaVu Sans"/>
        <family val="2"/>
      </rPr>
      <t>)</t>
    </r>
    <r>
      <rPr>
        <sz val="11"/>
        <rFont val="ＭＳ Ｐゴシック"/>
        <family val="3"/>
        <charset val="128"/>
      </rPr>
      <t>、種実（栗、くるみ）薪、木炭、狩猟による動物皮</t>
    </r>
    <rPh sb="17" eb="18">
      <t>ナド</t>
    </rPh>
    <rPh sb="29" eb="30">
      <t>マキ</t>
    </rPh>
    <rPh sb="34" eb="36">
      <t>シュリョウ</t>
    </rPh>
    <rPh sb="39" eb="41">
      <t>ドウブツ</t>
    </rPh>
    <rPh sb="41" eb="42">
      <t>カワ</t>
    </rPh>
    <phoneticPr fontId="6"/>
  </si>
  <si>
    <t>河川漁業（さけ、ます、こい、ふな、うなぎ、しじみ、えび)、養殖漁業(ます、あゆ、こい、うなぎ、金魚）</t>
    <rPh sb="29" eb="31">
      <t>ヨウショク</t>
    </rPh>
    <rPh sb="31" eb="33">
      <t>ギョギョウ</t>
    </rPh>
    <phoneticPr fontId="6"/>
  </si>
  <si>
    <t>冷凍魚介、刺身、わかめ、あじの開き、びん缶詰（かに、さけ、さば）、ちくわ、かまぼこ、水産物佃煮、寒天、のり</t>
    <phoneticPr fontId="5"/>
  </si>
  <si>
    <t>乾燥野菜、冷凍野菜、漬物、ジャム、かんぴょう、切干だいこん、干し柿、干しいたけ、野菜ジュース、濃縮果汁・天然果汁</t>
    <rPh sb="0" eb="2">
      <t>カンソウ</t>
    </rPh>
    <rPh sb="2" eb="4">
      <t>ヤサイ</t>
    </rPh>
    <rPh sb="5" eb="7">
      <t>レイトウ</t>
    </rPh>
    <rPh sb="7" eb="9">
      <t>ヤサイ</t>
    </rPh>
    <rPh sb="10" eb="12">
      <t>ツケモノ</t>
    </rPh>
    <phoneticPr fontId="5"/>
  </si>
  <si>
    <r>
      <rPr>
        <sz val="11"/>
        <rFont val="ＭＳ Ｐゴシック"/>
        <family val="3"/>
        <charset val="128"/>
      </rPr>
      <t>砂糖、でん粉、油、マーガリン、味噌、醤油、マヨネーズ、めんつゆ、酢、ケチャップ、ふりかけ、椿油</t>
    </r>
    <r>
      <rPr>
        <sz val="11"/>
        <rFont val="Meiryo UI"/>
        <family val="3"/>
        <charset val="128"/>
      </rPr>
      <t>(</t>
    </r>
    <r>
      <rPr>
        <sz val="11"/>
        <rFont val="ＭＳ Ｐゴシック"/>
        <family val="3"/>
        <charset val="128"/>
      </rPr>
      <t>整髪は</t>
    </r>
    <r>
      <rPr>
        <sz val="11"/>
        <rFont val="Meiryo UI"/>
        <family val="3"/>
        <charset val="128"/>
      </rPr>
      <t>208)</t>
    </r>
    <r>
      <rPr>
        <b/>
        <sz val="11"/>
        <rFont val="ＭＳ Ｐゴシック"/>
        <family val="3"/>
        <charset val="128"/>
      </rPr>
      <t>※塩は「</t>
    </r>
    <r>
      <rPr>
        <b/>
        <sz val="11"/>
        <rFont val="Meiryo UI"/>
        <family val="3"/>
        <charset val="128"/>
      </rPr>
      <t xml:space="preserve">202 </t>
    </r>
    <r>
      <rPr>
        <b/>
        <sz val="11"/>
        <rFont val="ＭＳ Ｐゴシック"/>
        <family val="3"/>
        <charset val="128"/>
      </rPr>
      <t>無機化学工業製品」、</t>
    </r>
    <rPh sb="18" eb="20">
      <t>ショウユ</t>
    </rPh>
    <phoneticPr fontId="6"/>
  </si>
  <si>
    <r>
      <t>冷凍調理食品、レトルト食品、インスタント食品、惣菜、弁当製造小売、学校給食、豆腐、がんもどき、納豆、もち、粉末ジュース、ゆば、春雨</t>
    </r>
    <r>
      <rPr>
        <b/>
        <sz val="11"/>
        <rFont val="ＭＳ Ｐゴシック"/>
        <family val="3"/>
        <charset val="128"/>
      </rPr>
      <t/>
    </r>
    <rPh sb="38" eb="40">
      <t>トウフ</t>
    </rPh>
    <phoneticPr fontId="5"/>
  </si>
  <si>
    <r>
      <rPr>
        <sz val="11"/>
        <rFont val="ＭＳ Ｐゴシック"/>
        <family val="3"/>
        <charset val="128"/>
      </rPr>
      <t>飼料・有機質肥料</t>
    </r>
    <r>
      <rPr>
        <sz val="11"/>
        <rFont val="Meiryo UI"/>
        <family val="3"/>
        <charset val="128"/>
      </rPr>
      <t>(</t>
    </r>
    <r>
      <rPr>
        <sz val="11"/>
        <rFont val="ＭＳ Ｐゴシック"/>
        <family val="3"/>
        <charset val="128"/>
      </rPr>
      <t>別掲を除く。</t>
    </r>
    <r>
      <rPr>
        <sz val="11"/>
        <rFont val="Meiryo UI"/>
        <family val="3"/>
        <charset val="128"/>
      </rPr>
      <t>)</t>
    </r>
    <rPh sb="12" eb="13">
      <t>ノゾ</t>
    </rPh>
    <phoneticPr fontId="5"/>
  </si>
  <si>
    <r>
      <rPr>
        <sz val="11"/>
        <rFont val="ＭＳ Ｐゴシック"/>
        <family val="3"/>
        <charset val="128"/>
      </rPr>
      <t>飼料・有機質肥料</t>
    </r>
    <r>
      <rPr>
        <sz val="11"/>
        <rFont val="DejaVu Sans"/>
        <family val="2"/>
      </rPr>
      <t>(</t>
    </r>
    <r>
      <rPr>
        <sz val="11"/>
        <rFont val="ＭＳ Ｐゴシック"/>
        <family val="3"/>
        <charset val="128"/>
      </rPr>
      <t>別掲を除く。</t>
    </r>
    <r>
      <rPr>
        <sz val="11"/>
        <rFont val="DejaVu Sans"/>
        <family val="2"/>
      </rPr>
      <t>)</t>
    </r>
    <rPh sb="9" eb="11">
      <t>ベッケイ</t>
    </rPh>
    <rPh sb="12" eb="13">
      <t>ノゾ</t>
    </rPh>
    <phoneticPr fontId="6"/>
  </si>
  <si>
    <t>ロープ、ひも、じゅうたん、床敷物</t>
    <phoneticPr fontId="5"/>
  </si>
  <si>
    <t>男子・女子用服、作業衣服、ワイシャツ、下着、セーター、寝着類、帯、和服、ショール、スポーツ衣服、ニット製衣服</t>
    <phoneticPr fontId="5"/>
  </si>
  <si>
    <t>帽子、ネクタイ、ハンカチ、マフラー、スカーフ、手袋、足袋、繊維製履物、毛皮製衣服、なめし革製衣服</t>
    <rPh sb="23" eb="25">
      <t>テブクロ</t>
    </rPh>
    <rPh sb="26" eb="28">
      <t>タビ</t>
    </rPh>
    <phoneticPr fontId="5"/>
  </si>
  <si>
    <r>
      <rPr>
        <sz val="11"/>
        <rFont val="ＭＳ Ｐゴシック"/>
        <family val="3"/>
        <charset val="128"/>
      </rPr>
      <t>タオル、毛布、帆布製品（テント）、カーテン、テーブルクロス、ふとん、まくら、クッション、ガーゼ、包帯、脱脂綿、綿棒、ばんそうこう</t>
    </r>
    <r>
      <rPr>
        <b/>
        <sz val="11"/>
        <rFont val="ＭＳ Ｐゴシック"/>
        <family val="3"/>
        <charset val="128"/>
      </rPr>
      <t>※縫いぐるみは「</t>
    </r>
    <r>
      <rPr>
        <b/>
        <sz val="11"/>
        <rFont val="Meiryo UI"/>
        <family val="3"/>
        <charset val="128"/>
      </rPr>
      <t xml:space="preserve">391 </t>
    </r>
    <r>
      <rPr>
        <b/>
        <sz val="11"/>
        <rFont val="ＭＳ Ｐゴシック"/>
        <family val="3"/>
        <charset val="128"/>
      </rPr>
      <t>その他の製造工業製品」</t>
    </r>
    <phoneticPr fontId="5"/>
  </si>
  <si>
    <t>パルプ・紙・板紙</t>
    <phoneticPr fontId="5"/>
  </si>
  <si>
    <t>パルプ、古紙、洋紙、和紙、コピー用紙、</t>
    <phoneticPr fontId="5"/>
  </si>
  <si>
    <t>加工紙</t>
    <rPh sb="0" eb="2">
      <t>カコウ</t>
    </rPh>
    <rPh sb="2" eb="3">
      <t>シ</t>
    </rPh>
    <phoneticPr fontId="5"/>
  </si>
  <si>
    <t>段ボール原紙、ふすま紙、壁紙、絶縁テープ</t>
    <phoneticPr fontId="5"/>
  </si>
  <si>
    <r>
      <rPr>
        <sz val="11"/>
        <rFont val="ＭＳ Ｐゴシック"/>
        <family val="3"/>
        <charset val="128"/>
      </rPr>
      <t>無機化学工業製品</t>
    </r>
    <r>
      <rPr>
        <sz val="11"/>
        <rFont val="DejaVu Sans"/>
        <family val="2"/>
      </rPr>
      <t>(</t>
    </r>
    <r>
      <rPr>
        <sz val="11"/>
        <rFont val="ＭＳ Ｐゴシック"/>
        <family val="3"/>
        <charset val="128"/>
      </rPr>
      <t>ソーダ工業製品を含む。</t>
    </r>
    <r>
      <rPr>
        <sz val="11"/>
        <rFont val="DejaVu Sans"/>
        <family val="2"/>
      </rPr>
      <t>)</t>
    </r>
    <rPh sb="12" eb="14">
      <t>コウギョウ</t>
    </rPh>
    <rPh sb="14" eb="16">
      <t>セイヒン</t>
    </rPh>
    <rPh sb="17" eb="18">
      <t>フク</t>
    </rPh>
    <phoneticPr fontId="5"/>
  </si>
  <si>
    <t>塩酸、ソーダ灰、か性ソーダ、液体塩素、無機顔料、さらし液、塩、食卓塩、にがり、酸素ガス、窒素、アルゴン、水素、炭酸ガス、アセチレン、亜硫酸塩、硫化物、活性炭</t>
    <rPh sb="0" eb="2">
      <t>エンサン</t>
    </rPh>
    <rPh sb="19" eb="21">
      <t>ムキ</t>
    </rPh>
    <rPh sb="21" eb="23">
      <t>ガンリョウ</t>
    </rPh>
    <phoneticPr fontId="5"/>
  </si>
  <si>
    <t>合成アルコール、エチルアルコール、酢酸、二塩化エチレン、アクリロニトリル、スチレンモノマー、合成ゴム、メタン誘導品、可塑剤</t>
    <rPh sb="54" eb="56">
      <t>ユウドウ</t>
    </rPh>
    <rPh sb="56" eb="57">
      <t>ヒン</t>
    </rPh>
    <rPh sb="58" eb="60">
      <t>カソ</t>
    </rPh>
    <rPh sb="60" eb="61">
      <t>ザイ</t>
    </rPh>
    <phoneticPr fontId="5"/>
  </si>
  <si>
    <t>内服薬、注射剤、外用薬、殺虫剤（農薬除く）、蚊取り線香、ワクチン、血清、漢方薬、動物用医薬品、医薬部外品</t>
    <rPh sb="47" eb="49">
      <t>イヤク</t>
    </rPh>
    <rPh sb="49" eb="52">
      <t>ブガイヒン</t>
    </rPh>
    <phoneticPr fontId="5"/>
  </si>
  <si>
    <r>
      <rPr>
        <sz val="11"/>
        <rFont val="ＭＳ Ｐゴシック"/>
        <family val="3"/>
        <charset val="128"/>
      </rPr>
      <t>化学最終製品</t>
    </r>
    <r>
      <rPr>
        <sz val="11"/>
        <rFont val="Meiryo UI"/>
        <family val="3"/>
        <charset val="128"/>
      </rPr>
      <t>(</t>
    </r>
    <r>
      <rPr>
        <sz val="11"/>
        <rFont val="ＭＳ Ｐゴシック"/>
        <family val="3"/>
        <charset val="128"/>
      </rPr>
      <t>医薬品を除く。</t>
    </r>
    <r>
      <rPr>
        <sz val="11"/>
        <rFont val="Meiryo UI"/>
        <family val="3"/>
        <charset val="128"/>
      </rPr>
      <t>)</t>
    </r>
    <rPh sb="11" eb="12">
      <t>ノゾ</t>
    </rPh>
    <phoneticPr fontId="5"/>
  </si>
  <si>
    <t>合成洗剤、界面活性剤、柔軟仕上げ剤</t>
    <rPh sb="11" eb="13">
      <t>ジュウナン</t>
    </rPh>
    <rPh sb="13" eb="15">
      <t>シア</t>
    </rPh>
    <rPh sb="16" eb="17">
      <t>ザイ</t>
    </rPh>
    <phoneticPr fontId="5"/>
  </si>
  <si>
    <t>石鹸、香水、化粧品、歯磨、香水、オーデコロン、シャンプー、リンス、養毛剤、クリーム、パック、口紅、髭そりクリーム、おしろい、日やけ止め</t>
    <phoneticPr fontId="5"/>
  </si>
  <si>
    <r>
      <rPr>
        <sz val="11"/>
        <rFont val="ＭＳ Ｐゴシック"/>
        <family val="3"/>
        <charset val="128"/>
      </rPr>
      <t>その他の化学最終製品</t>
    </r>
    <r>
      <rPr>
        <sz val="11"/>
        <rFont val="DejaVu Sans"/>
        <family val="2"/>
      </rPr>
      <t>(</t>
    </r>
    <r>
      <rPr>
        <sz val="11"/>
        <rFont val="ＭＳ Ｐゴシック"/>
        <family val="3"/>
        <charset val="128"/>
      </rPr>
      <t>農薬含む。</t>
    </r>
    <r>
      <rPr>
        <sz val="11"/>
        <rFont val="DejaVu Sans"/>
        <family val="2"/>
      </rPr>
      <t>)</t>
    </r>
    <rPh sb="11" eb="13">
      <t>ノウヤク</t>
    </rPh>
    <rPh sb="13" eb="14">
      <t>フク</t>
    </rPh>
    <phoneticPr fontId="5"/>
  </si>
  <si>
    <r>
      <rPr>
        <sz val="11"/>
        <rFont val="ＭＳ Ｐゴシック"/>
        <family val="3"/>
        <charset val="128"/>
      </rPr>
      <t>農薬、除草剤、殺虫剤、</t>
    </r>
    <r>
      <rPr>
        <b/>
        <sz val="11"/>
        <rFont val="ＭＳ Ｐゴシック"/>
        <family val="3"/>
        <charset val="128"/>
      </rPr>
      <t>※家庭用の殺虫剤等は「</t>
    </r>
    <r>
      <rPr>
        <b/>
        <sz val="11"/>
        <rFont val="Meiryo UI"/>
        <family val="3"/>
        <charset val="128"/>
      </rPr>
      <t xml:space="preserve">207 </t>
    </r>
    <r>
      <rPr>
        <b/>
        <sz val="11"/>
        <rFont val="ＭＳ Ｐゴシック"/>
        <family val="3"/>
        <charset val="128"/>
      </rPr>
      <t>医薬品」、</t>
    </r>
    <r>
      <rPr>
        <sz val="11"/>
        <rFont val="ＭＳ Ｐゴシック"/>
        <family val="3"/>
        <charset val="128"/>
      </rPr>
      <t>ゼラチン、接着剤、クレンザー、ろうそく、ワックス、合成香料、修正液、ダイナマイト、導火線、フィルム（写真、</t>
    </r>
    <r>
      <rPr>
        <sz val="11"/>
        <rFont val="Meiryo UI"/>
        <family val="3"/>
        <charset val="128"/>
      </rPr>
      <t>X</t>
    </r>
    <r>
      <rPr>
        <sz val="11"/>
        <rFont val="ＭＳ Ｐゴシック"/>
        <family val="3"/>
        <charset val="128"/>
      </rPr>
      <t>線）、感光紙</t>
    </r>
    <phoneticPr fontId="5"/>
  </si>
  <si>
    <t>その他の製造工業製品</t>
    <phoneticPr fontId="6"/>
  </si>
  <si>
    <r>
      <rPr>
        <sz val="11"/>
        <rFont val="ＭＳ Ｐゴシック"/>
        <family val="3"/>
        <charset val="128"/>
      </rPr>
      <t>なめし革・毛皮・その他の革製品</t>
    </r>
    <r>
      <rPr>
        <sz val="11"/>
        <rFont val="DejaVu Sans"/>
        <family val="2"/>
      </rPr>
      <t>(</t>
    </r>
    <r>
      <rPr>
        <sz val="11"/>
        <rFont val="ＭＳ Ｐゴシック"/>
        <family val="3"/>
        <charset val="128"/>
      </rPr>
      <t>革製履物を除く</t>
    </r>
    <r>
      <rPr>
        <sz val="11"/>
        <rFont val="DejaVu Sans"/>
        <family val="2"/>
      </rPr>
      <t>)</t>
    </r>
    <rPh sb="16" eb="18">
      <t>カワセイ</t>
    </rPh>
    <rPh sb="18" eb="20">
      <t>ハキモノ</t>
    </rPh>
    <rPh sb="21" eb="22">
      <t>ノゾ</t>
    </rPh>
    <phoneticPr fontId="6"/>
  </si>
  <si>
    <t>電解板、炭素繊維、炭素棒、黒鉛るつぼ、特殊炭素製品、研磨材、ほうろう鉄器、人造宝石、ロックウール、電極、と石、研磨布紙、再生骨材、石工品、宝飾製品</t>
    <rPh sb="69" eb="71">
      <t>ホウショク</t>
    </rPh>
    <phoneticPr fontId="5"/>
  </si>
  <si>
    <t>熱間圧延鋼材・鋼管</t>
    <phoneticPr fontId="5"/>
  </si>
  <si>
    <t>普通鋼鋼板、普通鋼鋼帯、普通鋼小棒、普通鋼鋼管、特殊鋼鋼管</t>
    <phoneticPr fontId="5"/>
  </si>
  <si>
    <t>自動車</t>
    <rPh sb="0" eb="3">
      <t>ジドウシャ</t>
    </rPh>
    <phoneticPr fontId="5"/>
  </si>
  <si>
    <t>乗用車・トラック・バス・その他の自動車</t>
    <rPh sb="0" eb="3">
      <t>ジョウヨウシャ</t>
    </rPh>
    <phoneticPr fontId="6"/>
  </si>
  <si>
    <t>普通乗用車、小型乗用車、軽乗用車、小型バス、大型バス、軽トラック、小型トラック、普通トラック、医療保健車、衛生車、ガソリンタンク車、キャンピングカー、救急車、給水車、工作車、ごみ収集車、コンクリートミキサー車、散水車、車両運搬車、消防車、除雪車、スノーモービル、タンクローリー、バキュームカー、放送宣伝車、郵便車、霊きゅう車、冷凍・冷蔵車</t>
    <phoneticPr fontId="5"/>
  </si>
  <si>
    <r>
      <rPr>
        <sz val="11"/>
        <rFont val="ＭＳ Ｐゴシック"/>
        <family val="3"/>
        <charset val="128"/>
      </rPr>
      <t>自動車車体、荷台、ガソリンエンジン、ディーゼルエンジン、油ポンプ、エアークリーナ、エンジンギア、オイルフィルタ、カムシャフト、キャブレーター、吸気弁、クランクケース、サーモスタット、シリンダ、燃料タンク、排気弁、ラジエータ、冷却ファン、ピストン、ロッド、駆動軸、クラッチ、減速機、ハンドル、ホイール、車軸、トランスミッション、オイルブレーキ装置、サスペンション、エアータンク、ブレーキ、クラクション、窓枠部分、サッシ、消音器、ドア、ボンネット、マフラー、ワイパー、ドアロック、バンパ、カーエアコン、座席、カーライター、バックミラー、方向指示器、アクセル、窓ガラス開閉装置　</t>
    </r>
    <r>
      <rPr>
        <b/>
        <sz val="11"/>
        <rFont val="ＭＳ Ｐゴシック"/>
        <family val="3"/>
        <charset val="128"/>
      </rPr>
      <t>※シートベルトは「</t>
    </r>
    <r>
      <rPr>
        <b/>
        <sz val="11"/>
        <rFont val="Meiryo UI"/>
        <family val="3"/>
        <charset val="128"/>
      </rPr>
      <t xml:space="preserve">391 </t>
    </r>
    <r>
      <rPr>
        <b/>
        <sz val="11"/>
        <rFont val="ＭＳ Ｐゴシック"/>
        <family val="3"/>
        <charset val="128"/>
      </rPr>
      <t>その他の製造工業製品」、窓ガラスは「</t>
    </r>
    <r>
      <rPr>
        <b/>
        <sz val="11"/>
        <rFont val="Meiryo UI"/>
        <family val="3"/>
        <charset val="128"/>
      </rPr>
      <t xml:space="preserve">251 </t>
    </r>
    <r>
      <rPr>
        <b/>
        <sz val="11"/>
        <rFont val="ＭＳ Ｐゴシック"/>
        <family val="3"/>
        <charset val="128"/>
      </rPr>
      <t>ガラス・ガラス製品」、タイヤは「</t>
    </r>
    <r>
      <rPr>
        <b/>
        <sz val="11"/>
        <rFont val="Meiryo UI"/>
        <family val="3"/>
        <charset val="128"/>
      </rPr>
      <t xml:space="preserve">222 </t>
    </r>
    <r>
      <rPr>
        <b/>
        <sz val="11"/>
        <rFont val="ＭＳ Ｐゴシック"/>
        <family val="3"/>
        <charset val="128"/>
      </rPr>
      <t>ゴム製品」、スピードメータは「</t>
    </r>
    <r>
      <rPr>
        <b/>
        <sz val="11"/>
        <rFont val="Meiryo UI"/>
        <family val="3"/>
        <charset val="128"/>
      </rPr>
      <t xml:space="preserve">311 </t>
    </r>
    <r>
      <rPr>
        <b/>
        <sz val="11"/>
        <rFont val="ＭＳ Ｐゴシック"/>
        <family val="3"/>
        <charset val="128"/>
      </rPr>
      <t>業務用機械」、エアバッグは「</t>
    </r>
    <r>
      <rPr>
        <b/>
        <sz val="11"/>
        <rFont val="Meiryo UI"/>
        <family val="3"/>
        <charset val="128"/>
      </rPr>
      <t xml:space="preserve">391 </t>
    </r>
    <r>
      <rPr>
        <b/>
        <sz val="11"/>
        <rFont val="ＭＳ Ｐゴシック"/>
        <family val="3"/>
        <charset val="128"/>
      </rPr>
      <t>その他の製造工業製品」</t>
    </r>
    <phoneticPr fontId="5"/>
  </si>
  <si>
    <t>電力・ガス・熱供給</t>
    <rPh sb="6" eb="7">
      <t>ネツ</t>
    </rPh>
    <rPh sb="7" eb="9">
      <t>キョウキュウ</t>
    </rPh>
    <phoneticPr fontId="5"/>
  </si>
  <si>
    <r>
      <rPr>
        <sz val="11"/>
        <rFont val="ＭＳ Ｐゴシック"/>
        <family val="3"/>
        <charset val="128"/>
      </rPr>
      <t>貸店舗、貸ビル、貸会議室、貸倉庫、不動産代理仲介、不動産管理業、</t>
    </r>
    <r>
      <rPr>
        <b/>
        <sz val="11"/>
        <rFont val="ＭＳ Ｐゴシック"/>
        <family val="3"/>
        <charset val="128"/>
      </rPr>
      <t>※駐車場業は「</t>
    </r>
    <r>
      <rPr>
        <b/>
        <sz val="11"/>
        <rFont val="Meiryo UI"/>
        <family val="3"/>
        <charset val="128"/>
      </rPr>
      <t xml:space="preserve">578 </t>
    </r>
    <r>
      <rPr>
        <b/>
        <sz val="11"/>
        <rFont val="ＭＳ Ｐゴシック"/>
        <family val="3"/>
        <charset val="128"/>
      </rPr>
      <t>運輸付帯サービス」</t>
    </r>
    <phoneticPr fontId="5"/>
  </si>
  <si>
    <t>道路輸送（自家輸送を除く。）</t>
    <phoneticPr fontId="5"/>
  </si>
  <si>
    <r>
      <rPr>
        <sz val="11"/>
        <rFont val="ＭＳ Ｐゴシック"/>
        <family val="3"/>
        <charset val="128"/>
      </rPr>
      <t>道路貨物輸送</t>
    </r>
    <r>
      <rPr>
        <sz val="11"/>
        <rFont val="DejaVu Sans"/>
        <family val="2"/>
      </rPr>
      <t>(</t>
    </r>
    <r>
      <rPr>
        <sz val="11"/>
        <rFont val="ＭＳ Ｐゴシック"/>
        <family val="3"/>
        <charset val="128"/>
      </rPr>
      <t>自家輸送を除く。</t>
    </r>
    <r>
      <rPr>
        <sz val="11"/>
        <rFont val="DejaVu Sans"/>
        <family val="2"/>
      </rPr>
      <t>)</t>
    </r>
    <rPh sb="7" eb="9">
      <t>ジカ</t>
    </rPh>
    <rPh sb="9" eb="11">
      <t>ユソウ</t>
    </rPh>
    <rPh sb="12" eb="13">
      <t>ノゾ</t>
    </rPh>
    <phoneticPr fontId="6"/>
  </si>
  <si>
    <t>他に分類されない会員制団体</t>
    <rPh sb="0" eb="1">
      <t>タ</t>
    </rPh>
    <rPh sb="2" eb="4">
      <t>ブンルイ</t>
    </rPh>
    <rPh sb="8" eb="11">
      <t>カイインセイ</t>
    </rPh>
    <rPh sb="11" eb="13">
      <t>ダンタイ</t>
    </rPh>
    <phoneticPr fontId="5"/>
  </si>
  <si>
    <t>物品賃貸業（貸自動車業を除く。）</t>
    <phoneticPr fontId="5"/>
  </si>
  <si>
    <t>映画館、劇場、劇場附属オーケストラ、歌劇団、ダンシングチーム、寄席、相撲興行場、ボクシング場、野球場、劇団、プロ野球団、プロレス協会、ビリヤード場、囲碁・将棋所、マージャンクラブ、パチンコホール、ビンゴゲーム場、射的場、スロットマシン場、ゲームセンター、競輪場、競馬場、モーターボート競走場、競輪競技団、競馬競技団、小型自動車競争場、スポーツ施設提供業（東京ドーム、日本武道館）、体育館、ゴルフ場、ゴルフ練習場、ボウリング場、テニス場、バッティング練習場、フィットネスクラブ、プール、アイススケート場、公園、遊園地、テーマパーク、ダンスホール、マリーナ業、遊漁船業、芸妓業、カラオケボックス業、プレイガイド、場外馬券売場、場外車券売場、釣堀、著述家、芸術家</t>
    <rPh sb="177" eb="179">
      <t>トウキョウ</t>
    </rPh>
    <rPh sb="183" eb="185">
      <t>ニホン</t>
    </rPh>
    <rPh sb="185" eb="188">
      <t>ブドウカン</t>
    </rPh>
    <phoneticPr fontId="5"/>
  </si>
  <si>
    <t>直接エネルギー消費量(GJ)</t>
    <rPh sb="0" eb="2">
      <t>チョクセツ</t>
    </rPh>
    <phoneticPr fontId="5"/>
  </si>
  <si>
    <t>国内生産額
(100万円)</t>
  </si>
  <si>
    <t>自給率</t>
    <phoneticPr fontId="5"/>
  </si>
  <si>
    <t>逆行列係数表(開放型)</t>
    <rPh sb="7" eb="10">
      <t>カイホウガタ</t>
    </rPh>
    <phoneticPr fontId="5"/>
  </si>
  <si>
    <t>産業連関表による環境負荷原単位データブック(3EID), 国立研究開発法人国立環境研究所，</t>
    <phoneticPr fontId="5"/>
  </si>
  <si>
    <t>直接効果+第1次間接効果</t>
  </si>
  <si>
    <t>第1次間接効果</t>
  </si>
  <si>
    <t>第2次間接効果</t>
  </si>
  <si>
    <t>直接効果分＋第1次間接効果分</t>
  </si>
  <si>
    <t>第2次間接効果分　</t>
  </si>
  <si>
    <t>ｴﾈﾙｷﾞｰ
消費量
(TJ)
※総合効果</t>
    <phoneticPr fontId="5"/>
  </si>
  <si>
    <r>
      <t xml:space="preserve">直接効果
</t>
    </r>
    <r>
      <rPr>
        <sz val="8"/>
        <color indexed="9"/>
        <rFont val="Meiryo UI"/>
        <family val="3"/>
        <charset val="128"/>
      </rPr>
      <t>※購入者
価格分</t>
    </r>
  </si>
  <si>
    <t>１人1泊（回）当たり消費額</t>
  </si>
  <si>
    <r>
      <t xml:space="preserve">自給分
</t>
    </r>
    <r>
      <rPr>
        <sz val="8"/>
        <color indexed="9"/>
        <rFont val="Meiryo UI"/>
        <family val="3"/>
        <charset val="128"/>
      </rPr>
      <t>(単位：百万円)</t>
    </r>
  </si>
  <si>
    <r>
      <t xml:space="preserve">輸入分
</t>
    </r>
    <r>
      <rPr>
        <sz val="8"/>
        <color indexed="9"/>
        <rFont val="Meiryo UI"/>
        <family val="3"/>
        <charset val="128"/>
      </rPr>
      <t>(単位：百万円)</t>
    </r>
  </si>
  <si>
    <r>
      <t xml:space="preserve">宿泊客
</t>
    </r>
    <r>
      <rPr>
        <sz val="8"/>
        <color indexed="9"/>
        <rFont val="Meiryo UI"/>
        <family val="3"/>
        <charset val="128"/>
      </rPr>
      <t>（単位：円）</t>
    </r>
  </si>
  <si>
    <r>
      <t xml:space="preserve">日帰り客
</t>
    </r>
    <r>
      <rPr>
        <sz val="8"/>
        <color indexed="9"/>
        <rFont val="Meiryo UI"/>
        <family val="3"/>
        <charset val="128"/>
      </rPr>
      <t>（単位：円）</t>
    </r>
  </si>
  <si>
    <r>
      <t xml:space="preserve">宿泊客
</t>
    </r>
    <r>
      <rPr>
        <sz val="8"/>
        <color indexed="9"/>
        <rFont val="Meiryo UI"/>
        <family val="3"/>
        <charset val="128"/>
      </rPr>
      <t>(単位：百万円)</t>
    </r>
  </si>
  <si>
    <r>
      <t xml:space="preserve">日帰り客
</t>
    </r>
    <r>
      <rPr>
        <sz val="8"/>
        <color indexed="9"/>
        <rFont val="Meiryo UI"/>
        <family val="3"/>
        <charset val="128"/>
      </rPr>
      <t>(単位：百万円)</t>
    </r>
  </si>
  <si>
    <t>新規需要額として、卸売・小売業者、運送業者に支払われる流通経費を含む、購入者価格(店頭販売価格など）を[百万円単位]で入力します。</t>
    <rPh sb="41" eb="43">
      <t>テントウ</t>
    </rPh>
    <rPh sb="43" eb="45">
      <t>ハンバイ</t>
    </rPh>
    <rPh sb="45" eb="47">
      <t>カカク</t>
    </rPh>
    <phoneticPr fontId="5"/>
  </si>
  <si>
    <t>単位：Kt-CO2</t>
    <rPh sb="0" eb="2">
      <t>タンイ</t>
    </rPh>
    <phoneticPr fontId="5"/>
  </si>
  <si>
    <t>第1次
間接効果</t>
  </si>
  <si>
    <t>第2次
間接効果</t>
  </si>
  <si>
    <r>
      <t xml:space="preserve">金額入力
</t>
    </r>
    <r>
      <rPr>
        <sz val="8"/>
        <color indexed="9"/>
        <rFont val="Meiryo UI"/>
        <family val="3"/>
        <charset val="128"/>
      </rPr>
      <t>（単位：百万円）</t>
    </r>
  </si>
  <si>
    <r>
      <t xml:space="preserve">人数
</t>
    </r>
    <r>
      <rPr>
        <sz val="8"/>
        <color indexed="9"/>
        <rFont val="Meiryo UI"/>
        <family val="3"/>
        <charset val="128"/>
      </rPr>
      <t>（単位：人）</t>
    </r>
  </si>
  <si>
    <t>1泊</t>
  </si>
  <si>
    <t>2泊</t>
  </si>
  <si>
    <t>3泊</t>
  </si>
  <si>
    <t>4泊</t>
  </si>
  <si>
    <t>5泊</t>
  </si>
  <si>
    <t>6泊</t>
  </si>
  <si>
    <t>7泊</t>
  </si>
  <si>
    <t>「１．温室効果ガス国家インベントリと一致（外洋輸送部門による国外排出量を含まず）簡易版：2015IOT_excl_int.xlsx」よりデータ取得</t>
    <rPh sb="40" eb="42">
      <t>カンイ</t>
    </rPh>
    <phoneticPr fontId="5"/>
  </si>
  <si>
    <r>
      <rPr>
        <sz val="11"/>
        <rFont val="ＭＳ Ｐゴシック"/>
        <family val="3"/>
        <charset val="128"/>
      </rPr>
      <t>最終更新日：</t>
    </r>
    <r>
      <rPr>
        <sz val="11"/>
        <rFont val="Meiryo UI"/>
        <family val="3"/>
        <charset val="128"/>
      </rPr>
      <t>2022年7</t>
    </r>
    <r>
      <rPr>
        <sz val="11"/>
        <rFont val="ＭＳ Ｐゴシック"/>
        <family val="3"/>
        <charset val="128"/>
      </rPr>
      <t>月</t>
    </r>
    <r>
      <rPr>
        <sz val="11"/>
        <rFont val="Meiryo UI"/>
        <family val="3"/>
        <charset val="128"/>
      </rPr>
      <t>29</t>
    </r>
    <r>
      <rPr>
        <sz val="11"/>
        <rFont val="ＭＳ Ｐゴシック"/>
        <family val="3"/>
        <charset val="128"/>
      </rPr>
      <t>日</t>
    </r>
    <rPh sb="10" eb="11">
      <t>ネン</t>
    </rPh>
    <phoneticPr fontId="6"/>
  </si>
  <si>
    <t>1人あたり消費額は、観光庁『旅行・観光消費動向調査（2019）』から推計した全国平均値</t>
    <phoneticPr fontId="6"/>
  </si>
  <si>
    <r>
      <rPr>
        <sz val="11"/>
        <color indexed="9"/>
        <rFont val="ＭＳ Ｐゴシック"/>
        <family val="3"/>
        <charset val="128"/>
      </rPr>
      <t>商業ﾏｰｼﾞﾝ・運賃</t>
    </r>
    <r>
      <rPr>
        <sz val="11"/>
        <color indexed="9"/>
        <rFont val="DejaVu Sans"/>
        <family val="2"/>
      </rPr>
      <t xml:space="preserve"> </t>
    </r>
    <r>
      <rPr>
        <sz val="11"/>
        <color indexed="9"/>
        <rFont val="ＭＳ Ｐゴシック"/>
        <family val="3"/>
        <charset val="128"/>
      </rPr>
      <t>（移輸入分）</t>
    </r>
    <phoneticPr fontId="5"/>
  </si>
  <si>
    <r>
      <rPr>
        <sz val="11"/>
        <color indexed="9"/>
        <rFont val="ＭＳ Ｐゴシック"/>
        <family val="3"/>
        <charset val="128"/>
      </rPr>
      <t>生産誘発効果</t>
    </r>
    <r>
      <rPr>
        <sz val="11"/>
        <color indexed="9"/>
        <rFont val="DejaVu Sans"/>
        <family val="2"/>
      </rPr>
      <t xml:space="preserve">    </t>
    </r>
    <r>
      <rPr>
        <sz val="11"/>
        <color indexed="9"/>
        <rFont val="ＭＳ Ｐゴシック"/>
        <family val="3"/>
        <charset val="128"/>
      </rPr>
      <t>（総合効果）</t>
    </r>
    <phoneticPr fontId="5"/>
  </si>
  <si>
    <r>
      <t>■</t>
    </r>
    <r>
      <rPr>
        <sz val="11"/>
        <rFont val="ＭＳ Ｐゴシック"/>
        <family val="3"/>
        <charset val="128"/>
      </rPr>
      <t>生産誘発額[直接効果／雇用者所得効果／消費支出効果／間接効果（第1次及び第2次）／総合効果]</t>
    </r>
  </si>
  <si>
    <r>
      <t>■</t>
    </r>
    <r>
      <rPr>
        <sz val="11"/>
        <rFont val="ＭＳ Ｐゴシック"/>
        <family val="3"/>
        <charset val="128"/>
      </rPr>
      <t>「分析シート」に新規需要、もしくはイベントや観光による国内からの来訪者数に関する情報を入力すると、同シート内に経済波及効果等の算出結果が表示されます。</t>
    </r>
    <rPh sb="28" eb="30">
      <t>コクナイ</t>
    </rPh>
    <phoneticPr fontId="5"/>
  </si>
  <si>
    <r>
      <t>■</t>
    </r>
    <r>
      <rPr>
        <sz val="11"/>
        <rFont val="ＭＳ Ｐゴシック"/>
        <family val="3"/>
        <charset val="128"/>
      </rPr>
      <t>新規需要がどの部門に対応するか不明な場合は、「部門分類」のシートを参考にします。</t>
    </r>
  </si>
  <si>
    <r>
      <t>■</t>
    </r>
    <r>
      <rPr>
        <sz val="11"/>
        <rFont val="ＭＳ Ｐゴシック"/>
        <family val="3"/>
        <charset val="128"/>
      </rPr>
      <t>算出の過程は、「１」「２」「３」「４」のシートで確認することができます。</t>
    </r>
  </si>
  <si>
    <r>
      <t>■</t>
    </r>
    <r>
      <rPr>
        <sz val="11"/>
        <rFont val="ＭＳ Ｐゴシック"/>
        <family val="3"/>
        <charset val="128"/>
      </rPr>
      <t>使い方の詳細は、ホームページに別途掲載している操作マニュアルをご覧ください。</t>
    </r>
  </si>
  <si>
    <r>
      <t>■</t>
    </r>
    <r>
      <rPr>
        <sz val="11"/>
        <color indexed="8"/>
        <rFont val="ＭＳ Ｐゴシック"/>
        <family val="3"/>
        <charset val="128"/>
      </rPr>
      <t xml:space="preserve">本ツールは、経済波及効果分析の学習用に作成したものです。より詳細な分析には、汎用、イベント・観光用ツール及び産業連関表本表をご利用下さい。
</t>
    </r>
    <r>
      <rPr>
        <sz val="11"/>
        <color indexed="10"/>
        <rFont val="ＭＳ Ｐゴシック"/>
        <family val="3"/>
        <charset val="128"/>
      </rPr>
      <t>■</t>
    </r>
    <r>
      <rPr>
        <sz val="11"/>
        <rFont val="ＭＳ Ｐゴシック"/>
        <family val="3"/>
        <charset val="128"/>
      </rPr>
      <t>新規需要の発生する産業部門に応じて東京都産業連関表による自給率（新規需要のうち都内の生産で賄われる割合）が適用されま</t>
    </r>
    <r>
      <rPr>
        <sz val="11"/>
        <color indexed="8"/>
        <rFont val="ＭＳ Ｐゴシック"/>
        <family val="3"/>
        <charset val="128"/>
      </rPr>
      <t xml:space="preserve">す。
</t>
    </r>
    <r>
      <rPr>
        <sz val="11"/>
        <color indexed="10"/>
        <rFont val="ＭＳ Ｐゴシック"/>
        <family val="3"/>
        <charset val="128"/>
      </rPr>
      <t>■</t>
    </r>
    <r>
      <rPr>
        <sz val="11"/>
        <color indexed="8"/>
        <rFont val="ＭＳ Ｐゴシック"/>
        <family val="3"/>
        <charset val="128"/>
      </rPr>
      <t xml:space="preserve">イベント来場者、観光客の1人当たりの消費額は、観光庁『旅行・観光消費動向調査（2019）』から推計した全国平均値です。
</t>
    </r>
    <r>
      <rPr>
        <sz val="11"/>
        <color indexed="10"/>
        <rFont val="ＭＳ Ｐゴシック"/>
        <family val="3"/>
        <charset val="128"/>
      </rPr>
      <t>■</t>
    </r>
    <r>
      <rPr>
        <sz val="11"/>
        <color indexed="8"/>
        <rFont val="ＭＳ Ｐゴシック"/>
        <family val="3"/>
        <charset val="128"/>
      </rPr>
      <t xml:space="preserve">本ツールの計算方法は一つの例であり、分析結果は、利用者の責任で取扱ってください。
</t>
    </r>
    <r>
      <rPr>
        <sz val="11"/>
        <color indexed="10"/>
        <rFont val="ＭＳ Ｐゴシック"/>
        <family val="3"/>
        <charset val="128"/>
      </rPr>
      <t>■</t>
    </r>
    <r>
      <rPr>
        <sz val="11"/>
        <color indexed="8"/>
        <rFont val="ＭＳ Ｐゴシック"/>
        <family val="3"/>
        <charset val="128"/>
      </rPr>
      <t>計算方法の見直し、データ更新等により、ツールの内容を予告なく変更することがあります。変更した場合は最終更新日を更新します。</t>
    </r>
    <rPh sb="7" eb="9">
      <t>ケイザイ</t>
    </rPh>
    <rPh sb="9" eb="11">
      <t>ハキュウ</t>
    </rPh>
    <rPh sb="11" eb="13">
      <t>コウカ</t>
    </rPh>
    <rPh sb="13" eb="15">
      <t>ブンセキ</t>
    </rPh>
    <rPh sb="16" eb="19">
      <t>ガクシュウヨウ</t>
    </rPh>
    <rPh sb="53" eb="54">
      <t>オヨ</t>
    </rPh>
    <rPh sb="55" eb="57">
      <t>サンギョウ</t>
    </rPh>
    <rPh sb="57" eb="59">
      <t>レンカン</t>
    </rPh>
    <rPh sb="59" eb="60">
      <t>ヒョウ</t>
    </rPh>
    <rPh sb="60" eb="61">
      <t>ホン</t>
    </rPh>
    <rPh sb="61" eb="62">
      <t>ヒョウ</t>
    </rPh>
    <phoneticPr fontId="6"/>
  </si>
  <si>
    <t>粗付加価値
誘発効果
※総合効果</t>
    <phoneticPr fontId="5"/>
  </si>
  <si>
    <t>Kt-CO2</t>
    <phoneticPr fontId="5"/>
  </si>
  <si>
    <t>CO2排出量
(t-CO2)</t>
    <phoneticPr fontId="5"/>
  </si>
  <si>
    <t>CO2排出係数
(Kt-CO2/百万円)</t>
    <rPh sb="3" eb="5">
      <t>ハイシュツ</t>
    </rPh>
    <rPh sb="5" eb="7">
      <t>ケイスウ</t>
    </rPh>
    <rPh sb="16" eb="19">
      <t>ヒャクマンエン</t>
    </rPh>
    <phoneticPr fontId="5"/>
  </si>
  <si>
    <t>CO2
発生量
(Kt-CO2)
※総合効果</t>
    <phoneticPr fontId="5"/>
  </si>
  <si>
    <r>
      <t>■</t>
    </r>
    <r>
      <rPr>
        <sz val="11"/>
        <rFont val="ＭＳ Ｐゴシック"/>
        <family val="3"/>
        <charset val="128"/>
      </rPr>
      <t>就業誘発効果[総合効果に対する効果]</t>
    </r>
    <phoneticPr fontId="5"/>
  </si>
  <si>
    <r>
      <t>■</t>
    </r>
    <r>
      <rPr>
        <sz val="11"/>
        <color indexed="8"/>
        <rFont val="ＭＳ Ｐゴシック"/>
        <family val="3"/>
        <charset val="128"/>
      </rPr>
      <t>粗付加価値誘発額[総合効果に対する効果]</t>
    </r>
    <phoneticPr fontId="5"/>
  </si>
  <si>
    <r>
      <t>■</t>
    </r>
    <r>
      <rPr>
        <sz val="11"/>
        <rFont val="ＭＳ Ｐゴシック"/>
        <family val="3"/>
        <charset val="128"/>
      </rPr>
      <t>エネルギー消費量[総合効果に対する効果]</t>
    </r>
    <rPh sb="6" eb="9">
      <t>ショウヒリョウ</t>
    </rPh>
    <phoneticPr fontId="5"/>
  </si>
  <si>
    <r>
      <t>■</t>
    </r>
    <r>
      <rPr>
        <sz val="11"/>
        <color indexed="8"/>
        <rFont val="ＭＳ Ｐゴシック"/>
        <family val="3"/>
        <charset val="128"/>
      </rPr>
      <t>CO2排出量[総合効果に対する効果]</t>
    </r>
    <rPh sb="4" eb="6">
      <t>ハイシュツ</t>
    </rPh>
    <phoneticPr fontId="5"/>
  </si>
  <si>
    <t>CO2
排出量
※総合効果</t>
    <rPh sb="4" eb="6">
      <t>ハイシュツ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</si>
</sst>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
    <numFmt numFmtId="178" formatCode="#,##0_);[Red]\(#,##0\)"/>
    <numFmt numFmtId="179" formatCode="000"/>
    <numFmt numFmtId="180" formatCode="########0"/>
    <numFmt numFmtId="181" formatCode="0.0000"/>
  </numFmts>
  <fonts count="45">
    <font>
      <sz val="11"/>
      <color theme="1"/>
      <name val="游ゴシック"/>
      <family val="2"/>
      <charset val="128"/>
      <scheme val="minor"/>
    </font>
    <font>
      <sz val="11"/>
      <color theme="1"/>
      <name val="游ゴシック"/>
      <family val="2"/>
      <charset val="128"/>
      <scheme val="minor"/>
    </font>
    <font>
      <sz val="16"/>
      <name val="DejaVu Sans"/>
      <family val="2"/>
    </font>
    <font>
      <sz val="16"/>
      <name val="ＭＳ Ｐゴシック"/>
      <family val="3"/>
      <charset val="128"/>
    </font>
    <font>
      <sz val="16"/>
      <name val="Meiryo UI"/>
      <family val="3"/>
      <charset val="128"/>
    </font>
    <font>
      <sz val="6"/>
      <name val="游ゴシック"/>
      <family val="2"/>
      <charset val="128"/>
      <scheme val="minor"/>
    </font>
    <font>
      <sz val="6"/>
      <name val="ＭＳ Ｐゴシック"/>
      <family val="3"/>
      <charset val="128"/>
    </font>
    <font>
      <sz val="11"/>
      <color indexed="8"/>
      <name val="Meiryo UI"/>
      <family val="3"/>
      <charset val="128"/>
    </font>
    <font>
      <sz val="11"/>
      <name val="DejaVu Sans"/>
      <family val="2"/>
    </font>
    <font>
      <sz val="11"/>
      <name val="ＭＳ Ｐゴシック"/>
      <family val="3"/>
      <charset val="128"/>
    </font>
    <font>
      <sz val="11"/>
      <name val="Meiryo UI"/>
      <family val="3"/>
      <charset val="128"/>
    </font>
    <font>
      <sz val="11"/>
      <color indexed="9"/>
      <name val="DejaVu Sans"/>
      <family val="2"/>
    </font>
    <font>
      <sz val="11"/>
      <color indexed="8"/>
      <name val="DejaVu Sans"/>
      <family val="2"/>
    </font>
    <font>
      <sz val="11"/>
      <color indexed="10"/>
      <name val="DejaVu Sans"/>
      <family val="2"/>
    </font>
    <font>
      <sz val="11"/>
      <color indexed="10"/>
      <name val="ＭＳ Ｐゴシック"/>
      <family val="3"/>
      <charset val="128"/>
    </font>
    <font>
      <sz val="11"/>
      <color indexed="8"/>
      <name val="ＭＳ Ｐゴシック"/>
      <family val="3"/>
      <charset val="128"/>
    </font>
    <font>
      <u/>
      <sz val="11"/>
      <color indexed="12"/>
      <name val="ＭＳ Ｐゴシック"/>
      <family val="3"/>
      <charset val="128"/>
    </font>
    <font>
      <sz val="16"/>
      <color indexed="8"/>
      <name val="DejaVu Sans"/>
      <family val="2"/>
    </font>
    <font>
      <b/>
      <sz val="11"/>
      <color indexed="9"/>
      <name val="DejaVu Sans"/>
      <family val="2"/>
    </font>
    <font>
      <sz val="18"/>
      <color indexed="8"/>
      <name val="Meiryo UI"/>
      <family val="3"/>
      <charset val="128"/>
    </font>
    <font>
      <sz val="11"/>
      <color indexed="9"/>
      <name val="Meiryo UI"/>
      <family val="3"/>
      <charset val="128"/>
    </font>
    <font>
      <sz val="9"/>
      <color indexed="9"/>
      <name val="Meiryo UI"/>
      <family val="3"/>
      <charset val="128"/>
    </font>
    <font>
      <sz val="18"/>
      <color indexed="8"/>
      <name val="DejaVu Sans"/>
      <family val="2"/>
    </font>
    <font>
      <sz val="9"/>
      <color indexed="8"/>
      <name val="Meiryo UI"/>
      <family val="3"/>
      <charset val="128"/>
    </font>
    <font>
      <sz val="10"/>
      <color indexed="8"/>
      <name val="DejaVu Sans"/>
      <family val="2"/>
    </font>
    <font>
      <sz val="8"/>
      <color indexed="8"/>
      <name val="Meiryo UI"/>
      <family val="3"/>
      <charset val="128"/>
    </font>
    <font>
      <sz val="12"/>
      <color indexed="8"/>
      <name val="ＭＳ Ｐゴシック"/>
      <family val="3"/>
      <charset val="128"/>
    </font>
    <font>
      <b/>
      <sz val="11"/>
      <name val="ＭＳ Ｐゴシック"/>
      <family val="3"/>
      <charset val="128"/>
    </font>
    <font>
      <b/>
      <sz val="11"/>
      <name val="Meiryo UI"/>
      <family val="3"/>
      <charset val="128"/>
    </font>
    <font>
      <b/>
      <sz val="11"/>
      <color rgb="FFFF0000"/>
      <name val="ＭＳ Ｐゴシック"/>
      <family val="3"/>
      <charset val="128"/>
    </font>
    <font>
      <b/>
      <sz val="11"/>
      <name val="DejaVu Sans"/>
      <family val="2"/>
    </font>
    <font>
      <sz val="10"/>
      <name val="ＭＳ Ｐゴシック"/>
      <family val="3"/>
      <charset val="128"/>
    </font>
    <font>
      <sz val="11"/>
      <color theme="1"/>
      <name val="Meiryo UI"/>
      <family val="3"/>
      <charset val="128"/>
    </font>
    <font>
      <sz val="6"/>
      <name val="游ゴシック"/>
      <family val="3"/>
      <charset val="128"/>
    </font>
    <font>
      <sz val="11"/>
      <color theme="0"/>
      <name val="Meiryo UI"/>
      <family val="3"/>
      <charset val="128"/>
    </font>
    <font>
      <b/>
      <sz val="11"/>
      <color indexed="56"/>
      <name val="ＭＳ Ｐゴシック"/>
      <family val="3"/>
      <charset val="128"/>
    </font>
    <font>
      <sz val="8"/>
      <color indexed="9"/>
      <name val="Meiryo UI"/>
      <family val="3"/>
      <charset val="128"/>
    </font>
    <font>
      <sz val="11"/>
      <color indexed="62"/>
      <name val="ＭＳ Ｐゴシック"/>
      <family val="3"/>
      <charset val="128"/>
    </font>
    <font>
      <b/>
      <sz val="12"/>
      <color indexed="8"/>
      <name val="DejaVu Sans"/>
      <family val="2"/>
    </font>
    <font>
      <sz val="12"/>
      <name val="ＭＳ Ｐゴシック"/>
      <family val="3"/>
      <charset val="128"/>
    </font>
    <font>
      <sz val="12"/>
      <name val="DejaVu Sans"/>
      <family val="2"/>
    </font>
    <font>
      <u/>
      <sz val="11"/>
      <color indexed="12"/>
      <name val="Meiryo UI"/>
      <family val="3"/>
      <charset val="128"/>
    </font>
    <font>
      <b/>
      <sz val="11"/>
      <color indexed="9"/>
      <name val="Meiryo UI"/>
      <family val="3"/>
      <charset val="128"/>
    </font>
    <font>
      <b/>
      <sz val="8"/>
      <color indexed="9"/>
      <name val="Meiryo UI"/>
      <family val="3"/>
      <charset val="128"/>
    </font>
    <font>
      <sz val="11"/>
      <color indexed="9"/>
      <name val="ＭＳ Ｐゴシック"/>
      <family val="3"/>
      <charset val="128"/>
    </font>
  </fonts>
  <fills count="8">
    <fill>
      <patternFill patternType="none"/>
    </fill>
    <fill>
      <patternFill patternType="gray125"/>
    </fill>
    <fill>
      <patternFill patternType="solid">
        <fgColor indexed="21"/>
        <bgColor indexed="38"/>
      </patternFill>
    </fill>
    <fill>
      <patternFill patternType="solid">
        <fgColor indexed="43"/>
        <bgColor indexed="26"/>
      </patternFill>
    </fill>
    <fill>
      <patternFill patternType="solid">
        <fgColor indexed="22"/>
        <bgColor indexed="31"/>
      </patternFill>
    </fill>
    <fill>
      <patternFill patternType="solid">
        <fgColor rgb="FF378F7E"/>
        <bgColor indexed="64"/>
      </patternFill>
    </fill>
    <fill>
      <patternFill patternType="solid">
        <fgColor theme="1" tint="0.34998626667073579"/>
        <bgColor indexed="64"/>
      </patternFill>
    </fill>
    <fill>
      <patternFill patternType="solid">
        <fgColor rgb="FF008080"/>
        <bgColor indexed="64"/>
      </patternFill>
    </fill>
  </fills>
  <borders count="72">
    <border>
      <left/>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style="medium">
        <color indexed="8"/>
      </left>
      <right style="medium">
        <color indexed="8"/>
      </right>
      <top style="medium">
        <color indexed="8"/>
      </top>
      <bottom style="thin">
        <color indexed="8"/>
      </bottom>
      <diagonal/>
    </border>
    <border>
      <left/>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medium">
        <color indexed="8"/>
      </left>
      <right style="medium">
        <color indexed="8"/>
      </right>
      <top style="thin">
        <color indexed="8"/>
      </top>
      <bottom style="thin">
        <color indexed="8"/>
      </bottom>
      <diagonal/>
    </border>
    <border>
      <left/>
      <right/>
      <top style="thin">
        <color indexed="8"/>
      </top>
      <bottom style="thin">
        <color indexed="8"/>
      </bottom>
      <diagonal/>
    </border>
    <border>
      <left/>
      <right style="thin">
        <color indexed="8"/>
      </right>
      <top/>
      <bottom style="thin">
        <color indexed="8"/>
      </bottom>
      <diagonal/>
    </border>
    <border diagonalUp="1">
      <left style="thin">
        <color indexed="8"/>
      </left>
      <right style="thin">
        <color indexed="8"/>
      </right>
      <top style="thin">
        <color indexed="8"/>
      </top>
      <bottom style="thin">
        <color indexed="8"/>
      </bottom>
      <diagonal style="thin">
        <color indexed="8"/>
      </diagonal>
    </border>
    <border>
      <left style="medium">
        <color indexed="8"/>
      </left>
      <right style="medium">
        <color indexed="8"/>
      </right>
      <top style="thin">
        <color indexed="8"/>
      </top>
      <bottom style="medium">
        <color indexed="8"/>
      </bottom>
      <diagonal/>
    </border>
    <border>
      <left/>
      <right style="thin">
        <color indexed="8"/>
      </right>
      <top style="thin">
        <color indexed="8"/>
      </top>
      <bottom style="thin">
        <color indexed="8"/>
      </bottom>
      <diagonal/>
    </border>
    <border>
      <left/>
      <right style="thin">
        <color indexed="8"/>
      </right>
      <top/>
      <bottom/>
      <diagonal/>
    </border>
    <border>
      <left style="thin">
        <color indexed="8"/>
      </left>
      <right/>
      <top/>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diagonal/>
    </border>
    <border>
      <left style="thin">
        <color indexed="8"/>
      </left>
      <right style="thin">
        <color indexed="8"/>
      </right>
      <top/>
      <bottom style="hair">
        <color indexed="8"/>
      </bottom>
      <diagonal/>
    </border>
    <border diagonalUp="1">
      <left style="thin">
        <color indexed="8"/>
      </left>
      <right style="thin">
        <color indexed="8"/>
      </right>
      <top style="hair">
        <color indexed="8"/>
      </top>
      <bottom style="hair">
        <color indexed="8"/>
      </bottom>
      <diagonal style="thin">
        <color indexed="8"/>
      </diagonal>
    </border>
    <border>
      <left style="thin">
        <color indexed="8"/>
      </left>
      <right style="thin">
        <color indexed="8"/>
      </right>
      <top style="hair">
        <color indexed="8"/>
      </top>
      <bottom style="thin">
        <color indexed="8"/>
      </bottom>
      <diagonal/>
    </border>
    <border diagonalUp="1">
      <left style="thin">
        <color indexed="8"/>
      </left>
      <right style="thin">
        <color indexed="8"/>
      </right>
      <top style="hair">
        <color indexed="8"/>
      </top>
      <bottom style="thin">
        <color indexed="8"/>
      </bottom>
      <diagonal style="thin">
        <color indexed="8"/>
      </diagonal>
    </border>
    <border>
      <left style="thin">
        <color indexed="8"/>
      </left>
      <right style="hair">
        <color indexed="8"/>
      </right>
      <top style="thin">
        <color indexed="8"/>
      </top>
      <bottom style="hair">
        <color indexed="8"/>
      </bottom>
      <diagonal/>
    </border>
    <border>
      <left/>
      <right style="hair">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hair">
        <color indexed="8"/>
      </left>
      <right/>
      <top style="hair">
        <color indexed="8"/>
      </top>
      <bottom style="hair">
        <color indexed="8"/>
      </bottom>
      <diagonal/>
    </border>
    <border>
      <left style="hair">
        <color indexed="8"/>
      </left>
      <right style="thin">
        <color indexed="8"/>
      </right>
      <top style="thin">
        <color indexed="8"/>
      </top>
      <bottom style="hair">
        <color indexed="8"/>
      </bottom>
      <diagonal/>
    </border>
    <border>
      <left/>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bottom style="hair">
        <color indexed="8"/>
      </bottom>
      <diagonal/>
    </border>
    <border>
      <left/>
      <right style="hair">
        <color indexed="8"/>
      </right>
      <top/>
      <bottom style="hair">
        <color indexed="8"/>
      </bottom>
      <diagonal/>
    </border>
    <border>
      <left style="hair">
        <color indexed="8"/>
      </left>
      <right/>
      <top/>
      <bottom style="hair">
        <color indexed="8"/>
      </bottom>
      <diagonal/>
    </border>
    <border>
      <left/>
      <right/>
      <top/>
      <bottom style="hair">
        <color indexed="8"/>
      </bottom>
      <diagonal/>
    </border>
    <border>
      <left style="thin">
        <color indexed="8"/>
      </left>
      <right style="hair">
        <color indexed="8"/>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style="hair">
        <color indexed="8"/>
      </right>
      <top style="hair">
        <color indexed="8"/>
      </top>
      <bottom/>
      <diagonal/>
    </border>
    <border>
      <left style="hair">
        <color indexed="8"/>
      </left>
      <right style="hair">
        <color indexed="8"/>
      </right>
      <top style="hair">
        <color indexed="8"/>
      </top>
      <bottom/>
      <diagonal/>
    </border>
    <border>
      <left style="hair">
        <color indexed="8"/>
      </left>
      <right/>
      <top style="hair">
        <color indexed="8"/>
      </top>
      <bottom/>
      <diagonal/>
    </border>
    <border>
      <left style="hair">
        <color indexed="8"/>
      </left>
      <right style="thin">
        <color indexed="8"/>
      </right>
      <top style="hair">
        <color indexed="8"/>
      </top>
      <bottom/>
      <diagonal/>
    </border>
    <border>
      <left/>
      <right style="thin">
        <color indexed="8"/>
      </right>
      <top style="hair">
        <color indexed="8"/>
      </top>
      <bottom/>
      <diagonal/>
    </border>
    <border>
      <left style="thin">
        <color indexed="8"/>
      </left>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top style="hair">
        <color indexed="8"/>
      </top>
      <bottom style="thin">
        <color indexed="8"/>
      </bottom>
      <diagonal/>
    </border>
    <border>
      <left style="hair">
        <color indexed="8"/>
      </left>
      <right style="thin">
        <color indexed="8"/>
      </right>
      <top style="hair">
        <color indexed="8"/>
      </top>
      <bottom style="thin">
        <color indexed="8"/>
      </bottom>
      <diagonal/>
    </border>
    <border>
      <left/>
      <right style="thin">
        <color indexed="8"/>
      </right>
      <top style="hair">
        <color indexed="8"/>
      </top>
      <bottom style="thin">
        <color indexed="8"/>
      </bottom>
      <diagonal/>
    </border>
    <border>
      <left/>
      <right style="hair">
        <color indexed="8"/>
      </right>
      <top style="hair">
        <color indexed="8"/>
      </top>
      <bottom style="thin">
        <color indexed="8"/>
      </bottom>
      <diagonal/>
    </border>
    <border>
      <left/>
      <right/>
      <top style="hair">
        <color indexed="8"/>
      </top>
      <bottom style="thin">
        <color indexed="8"/>
      </bottom>
      <diagonal/>
    </border>
    <border>
      <left style="thin">
        <color indexed="8"/>
      </left>
      <right/>
      <top style="hair">
        <color indexed="8"/>
      </top>
      <bottom style="thin">
        <color indexed="8"/>
      </bottom>
      <diagonal/>
    </border>
    <border>
      <left style="thin">
        <color indexed="8"/>
      </left>
      <right/>
      <top style="thin">
        <color indexed="8"/>
      </top>
      <bottom style="hair">
        <color indexed="8"/>
      </bottom>
      <diagonal/>
    </border>
    <border>
      <left style="hair">
        <color indexed="8"/>
      </left>
      <right/>
      <top style="thin">
        <color indexed="8"/>
      </top>
      <bottom style="hair">
        <color indexed="8"/>
      </bottom>
      <diagonal/>
    </border>
    <border>
      <left/>
      <right style="thin">
        <color indexed="8"/>
      </right>
      <top style="thin">
        <color indexed="8"/>
      </top>
      <bottom style="hair">
        <color indexed="8"/>
      </bottom>
      <diagonal/>
    </border>
    <border>
      <left/>
      <right/>
      <top style="thin">
        <color indexed="8"/>
      </top>
      <bottom style="hair">
        <color indexed="8"/>
      </bottom>
      <diagonal/>
    </border>
    <border>
      <left style="hair">
        <color indexed="8"/>
      </left>
      <right style="hair">
        <color indexed="8"/>
      </right>
      <top/>
      <bottom style="thin">
        <color indexed="8"/>
      </bottom>
      <diagonal/>
    </border>
    <border>
      <left style="hair">
        <color indexed="8"/>
      </left>
      <right/>
      <top/>
      <bottom style="thin">
        <color indexed="8"/>
      </bottom>
      <diagonal/>
    </border>
    <border>
      <left style="hair">
        <color indexed="8"/>
      </left>
      <right style="thin">
        <color indexed="8"/>
      </right>
      <top/>
      <bottom style="thin">
        <color indexed="8"/>
      </bottom>
      <diagonal/>
    </border>
    <border>
      <left/>
      <right style="hair">
        <color indexed="8"/>
      </right>
      <top/>
      <bottom style="thin">
        <color indexed="8"/>
      </bottom>
      <diagonal/>
    </border>
    <border>
      <left style="thin">
        <color indexed="8"/>
      </left>
      <right style="hair">
        <color indexed="8"/>
      </right>
      <top/>
      <bottom style="hair">
        <color indexed="8"/>
      </bottom>
      <diagonal/>
    </border>
    <border>
      <left style="hair">
        <color indexed="8"/>
      </left>
      <right style="thin">
        <color indexed="8"/>
      </right>
      <top/>
      <bottom style="hair">
        <color indexed="8"/>
      </bottom>
      <diagonal/>
    </border>
    <border>
      <left/>
      <right style="thin">
        <color indexed="8"/>
      </right>
      <top/>
      <bottom style="hair">
        <color indexed="8"/>
      </bottom>
      <diagonal/>
    </border>
    <border>
      <left style="thin">
        <color indexed="64"/>
      </left>
      <right style="thin">
        <color indexed="64"/>
      </right>
      <top style="thin">
        <color indexed="64"/>
      </top>
      <bottom style="thin">
        <color indexed="64"/>
      </bottom>
      <diagonal/>
    </border>
    <border>
      <left style="medium">
        <color indexed="8"/>
      </left>
      <right style="medium">
        <color indexed="8"/>
      </right>
      <top/>
      <bottom style="thin">
        <color indexed="8"/>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alignment vertical="center"/>
    </xf>
    <xf numFmtId="9" fontId="1" fillId="0" borderId="0" applyFont="0" applyFill="0" applyBorder="0" applyAlignment="0" applyProtection="0">
      <alignment vertical="center"/>
    </xf>
    <xf numFmtId="0" fontId="16" fillId="0" borderId="0" applyBorder="0" applyProtection="0">
      <alignment vertical="center"/>
    </xf>
    <xf numFmtId="178" fontId="15" fillId="0" borderId="0" applyBorder="0" applyProtection="0">
      <alignment vertical="center"/>
    </xf>
  </cellStyleXfs>
  <cellXfs count="321">
    <xf numFmtId="0" fontId="0" fillId="0" borderId="0" xfId="0">
      <alignment vertical="center"/>
    </xf>
    <xf numFmtId="0" fontId="7" fillId="0" borderId="0" xfId="0" applyFont="1">
      <alignment vertical="center"/>
    </xf>
    <xf numFmtId="0" fontId="12" fillId="0" borderId="2" xfId="0" applyFont="1" applyBorder="1" applyAlignment="1">
      <alignment vertical="center" wrapText="1"/>
    </xf>
    <xf numFmtId="0" fontId="12" fillId="0" borderId="3" xfId="0" applyFont="1" applyBorder="1" applyAlignment="1">
      <alignment vertical="center" wrapText="1"/>
    </xf>
    <xf numFmtId="0" fontId="11" fillId="2" borderId="2" xfId="0" applyFont="1" applyFill="1" applyBorder="1" applyAlignment="1">
      <alignment vertical="center" wrapText="1"/>
    </xf>
    <xf numFmtId="0" fontId="12" fillId="0" borderId="4" xfId="0" applyFont="1" applyBorder="1" applyAlignment="1">
      <alignment vertical="center" wrapText="1"/>
    </xf>
    <xf numFmtId="0" fontId="17" fillId="0" borderId="0" xfId="0" applyFont="1">
      <alignment vertical="center"/>
    </xf>
    <xf numFmtId="0" fontId="12" fillId="0" borderId="0" xfId="0" applyFont="1">
      <alignment vertical="center"/>
    </xf>
    <xf numFmtId="0" fontId="7" fillId="0" borderId="0" xfId="0" applyFont="1" applyAlignment="1">
      <alignment horizontal="right" vertical="center"/>
    </xf>
    <xf numFmtId="0" fontId="19" fillId="0" borderId="0" xfId="0" applyFont="1">
      <alignment vertical="center"/>
    </xf>
    <xf numFmtId="0" fontId="11" fillId="2" borderId="5" xfId="0" applyFont="1" applyFill="1" applyBorder="1" applyAlignment="1">
      <alignment horizontal="center" vertical="center"/>
    </xf>
    <xf numFmtId="0" fontId="21" fillId="2" borderId="5" xfId="0" applyFont="1" applyFill="1" applyBorder="1" applyAlignment="1">
      <alignment horizontal="center" vertical="center" wrapText="1"/>
    </xf>
    <xf numFmtId="0" fontId="22" fillId="0" borderId="0" xfId="0" applyFont="1">
      <alignment vertical="center"/>
    </xf>
    <xf numFmtId="1" fontId="7" fillId="3" borderId="7" xfId="0" applyNumberFormat="1" applyFont="1" applyFill="1" applyBorder="1">
      <alignment vertical="center"/>
    </xf>
    <xf numFmtId="1" fontId="7" fillId="0" borderId="5" xfId="0" applyNumberFormat="1" applyFont="1" applyBorder="1">
      <alignment vertical="center"/>
    </xf>
    <xf numFmtId="0" fontId="12" fillId="0" borderId="9" xfId="0" applyFont="1" applyBorder="1">
      <alignment vertical="center"/>
    </xf>
    <xf numFmtId="0" fontId="7" fillId="0" borderId="10" xfId="0" applyFont="1" applyBorder="1">
      <alignment vertical="center"/>
    </xf>
    <xf numFmtId="0" fontId="7" fillId="0" borderId="11" xfId="0" applyFont="1" applyBorder="1">
      <alignment vertical="center"/>
    </xf>
    <xf numFmtId="0" fontId="10" fillId="0" borderId="5" xfId="0" applyFont="1" applyBorder="1">
      <alignment vertical="center"/>
    </xf>
    <xf numFmtId="1" fontId="7" fillId="3" borderId="12" xfId="0" applyNumberFormat="1" applyFont="1" applyFill="1" applyBorder="1">
      <alignment vertical="center"/>
    </xf>
    <xf numFmtId="0" fontId="7" fillId="0" borderId="13" xfId="0" applyFont="1" applyBorder="1">
      <alignment vertical="center"/>
    </xf>
    <xf numFmtId="1" fontId="7" fillId="0" borderId="6" xfId="0" applyNumberFormat="1" applyFont="1" applyBorder="1">
      <alignment vertical="center"/>
    </xf>
    <xf numFmtId="1" fontId="12" fillId="0" borderId="8" xfId="0" applyNumberFormat="1" applyFont="1" applyBorder="1">
      <alignment vertical="center"/>
    </xf>
    <xf numFmtId="1" fontId="7" fillId="0" borderId="14" xfId="0" applyNumberFormat="1" applyFont="1" applyBorder="1">
      <alignment vertical="center"/>
    </xf>
    <xf numFmtId="1" fontId="7" fillId="0" borderId="0" xfId="0" applyNumberFormat="1" applyFont="1">
      <alignment vertical="center"/>
    </xf>
    <xf numFmtId="0" fontId="24" fillId="0" borderId="0" xfId="0" applyFont="1">
      <alignment vertical="center"/>
    </xf>
    <xf numFmtId="1" fontId="12" fillId="0" borderId="9" xfId="0" applyNumberFormat="1" applyFont="1" applyBorder="1">
      <alignment vertical="center"/>
    </xf>
    <xf numFmtId="1" fontId="7" fillId="0" borderId="11" xfId="0" applyNumberFormat="1" applyFont="1" applyBorder="1">
      <alignment vertical="center"/>
    </xf>
    <xf numFmtId="1" fontId="7" fillId="0" borderId="10" xfId="0" applyNumberFormat="1" applyFont="1" applyBorder="1">
      <alignment vertical="center"/>
    </xf>
    <xf numFmtId="1" fontId="7" fillId="0" borderId="0" xfId="0" applyNumberFormat="1" applyFont="1" applyBorder="1">
      <alignment vertical="center"/>
    </xf>
    <xf numFmtId="0" fontId="11" fillId="2" borderId="5" xfId="0" applyFont="1" applyFill="1" applyBorder="1">
      <alignment vertical="center"/>
    </xf>
    <xf numFmtId="177" fontId="7" fillId="0" borderId="5" xfId="1" applyNumberFormat="1" applyFont="1" applyBorder="1" applyAlignment="1" applyProtection="1">
      <alignment vertical="center"/>
    </xf>
    <xf numFmtId="0" fontId="7" fillId="0" borderId="15" xfId="0" applyFont="1" applyBorder="1">
      <alignment vertical="center"/>
    </xf>
    <xf numFmtId="1" fontId="12" fillId="0" borderId="14" xfId="0" applyNumberFormat="1" applyFont="1" applyBorder="1">
      <alignment vertical="center"/>
    </xf>
    <xf numFmtId="1" fontId="7" fillId="3" borderId="16" xfId="0" applyNumberFormat="1" applyFont="1" applyFill="1" applyBorder="1">
      <alignment vertical="center"/>
    </xf>
    <xf numFmtId="177" fontId="7" fillId="0" borderId="5" xfId="0" applyNumberFormat="1" applyFont="1" applyBorder="1">
      <alignment vertical="center"/>
    </xf>
    <xf numFmtId="1" fontId="7" fillId="4" borderId="4" xfId="0" applyNumberFormat="1" applyFont="1" applyFill="1" applyBorder="1">
      <alignment vertical="center"/>
    </xf>
    <xf numFmtId="0" fontId="7" fillId="4" borderId="5" xfId="0" applyFont="1" applyFill="1" applyBorder="1">
      <alignment vertical="center"/>
    </xf>
    <xf numFmtId="0" fontId="7" fillId="0" borderId="0" xfId="0" applyFont="1" applyBorder="1">
      <alignment vertical="center"/>
    </xf>
    <xf numFmtId="1" fontId="7" fillId="0" borderId="17" xfId="0" applyNumberFormat="1" applyFont="1" applyBorder="1">
      <alignment vertical="center"/>
    </xf>
    <xf numFmtId="0" fontId="7" fillId="0" borderId="18" xfId="0" applyFont="1" applyBorder="1">
      <alignment vertical="center"/>
    </xf>
    <xf numFmtId="1" fontId="10" fillId="0" borderId="5" xfId="0" applyNumberFormat="1" applyFont="1" applyBorder="1">
      <alignment vertical="center"/>
    </xf>
    <xf numFmtId="1" fontId="12" fillId="0" borderId="10" xfId="0" applyNumberFormat="1" applyFont="1" applyBorder="1">
      <alignment vertical="center"/>
    </xf>
    <xf numFmtId="1" fontId="8" fillId="0" borderId="9" xfId="0" applyNumberFormat="1" applyFont="1" applyBorder="1">
      <alignment vertical="center"/>
    </xf>
    <xf numFmtId="176" fontId="7" fillId="0" borderId="6" xfId="0" applyNumberFormat="1" applyFont="1" applyBorder="1">
      <alignment vertical="center"/>
    </xf>
    <xf numFmtId="1" fontId="25" fillId="0" borderId="8" xfId="0" applyNumberFormat="1" applyFont="1" applyBorder="1">
      <alignment vertical="center"/>
    </xf>
    <xf numFmtId="176" fontId="7" fillId="0" borderId="8" xfId="0" applyNumberFormat="1" applyFont="1" applyBorder="1">
      <alignment vertical="center"/>
    </xf>
    <xf numFmtId="0" fontId="7" fillId="0" borderId="0"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0" xfId="0" applyFont="1" applyBorder="1" applyAlignment="1">
      <alignment horizontal="center" vertical="center"/>
    </xf>
    <xf numFmtId="0" fontId="7" fillId="0" borderId="18" xfId="0" applyFont="1" applyBorder="1" applyAlignment="1">
      <alignment horizontal="center" vertical="center"/>
    </xf>
    <xf numFmtId="1" fontId="7" fillId="4" borderId="16" xfId="0" applyNumberFormat="1" applyFont="1" applyFill="1" applyBorder="1">
      <alignment vertical="center"/>
    </xf>
    <xf numFmtId="1" fontId="7" fillId="4" borderId="17" xfId="0" applyNumberFormat="1" applyFont="1" applyFill="1" applyBorder="1">
      <alignment vertical="center"/>
    </xf>
    <xf numFmtId="1" fontId="7" fillId="4" borderId="5" xfId="0" applyNumberFormat="1" applyFont="1" applyFill="1" applyBorder="1">
      <alignment vertical="center"/>
    </xf>
    <xf numFmtId="0" fontId="12" fillId="0" borderId="0" xfId="0" applyFont="1" applyFill="1" applyAlignment="1">
      <alignment vertical="center"/>
    </xf>
    <xf numFmtId="0" fontId="0" fillId="0" borderId="0" xfId="0" applyAlignment="1">
      <alignment vertical="center"/>
    </xf>
    <xf numFmtId="0" fontId="9" fillId="0" borderId="0" xfId="0" applyFont="1" applyAlignment="1">
      <alignment vertical="center" wrapText="1"/>
    </xf>
    <xf numFmtId="0" fontId="8" fillId="0" borderId="20" xfId="0" applyFont="1" applyBorder="1" applyAlignment="1" applyProtection="1">
      <alignment vertical="center" shrinkToFit="1"/>
      <protection locked="0"/>
    </xf>
    <xf numFmtId="178" fontId="9" fillId="0" borderId="20" xfId="3" applyFont="1" applyBorder="1" applyAlignment="1" applyProtection="1">
      <alignment horizontal="left" vertical="center" wrapText="1" shrinkToFit="1"/>
    </xf>
    <xf numFmtId="178" fontId="9" fillId="0" borderId="21" xfId="3" applyFont="1" applyBorder="1" applyAlignment="1" applyProtection="1">
      <alignment horizontal="left" vertical="center" wrapText="1" shrinkToFit="1"/>
    </xf>
    <xf numFmtId="178" fontId="8" fillId="0" borderId="21" xfId="3" applyFont="1" applyBorder="1" applyAlignment="1" applyProtection="1">
      <alignment horizontal="left" vertical="center" wrapText="1" shrinkToFit="1"/>
    </xf>
    <xf numFmtId="0" fontId="13" fillId="0" borderId="0" xfId="0" applyFont="1" applyFill="1" applyBorder="1" applyAlignment="1">
      <alignment vertical="center" shrinkToFit="1"/>
    </xf>
    <xf numFmtId="0" fontId="8" fillId="0" borderId="21" xfId="0" applyFont="1" applyBorder="1" applyAlignment="1">
      <alignment horizontal="left" vertical="center"/>
    </xf>
    <xf numFmtId="178" fontId="13" fillId="0" borderId="0" xfId="3" applyFont="1" applyFill="1" applyBorder="1" applyAlignment="1" applyProtection="1">
      <alignment horizontal="left" vertical="center" wrapText="1" shrinkToFit="1"/>
    </xf>
    <xf numFmtId="0" fontId="9" fillId="0" borderId="21" xfId="0" applyFont="1" applyFill="1" applyBorder="1" applyAlignment="1">
      <alignment vertical="center" shrinkToFit="1"/>
    </xf>
    <xf numFmtId="178" fontId="8" fillId="0" borderId="21" xfId="3" applyFont="1" applyFill="1" applyBorder="1" applyAlignment="1" applyProtection="1">
      <alignment horizontal="left" vertical="center" wrapText="1" shrinkToFit="1"/>
    </xf>
    <xf numFmtId="0" fontId="9" fillId="0" borderId="22" xfId="0" applyFont="1" applyFill="1" applyBorder="1" applyAlignment="1">
      <alignment vertical="center" shrinkToFit="1"/>
    </xf>
    <xf numFmtId="178" fontId="9" fillId="0" borderId="22" xfId="3" applyFont="1" applyFill="1" applyBorder="1" applyAlignment="1" applyProtection="1">
      <alignment vertical="center" wrapText="1" shrinkToFit="1"/>
    </xf>
    <xf numFmtId="0" fontId="29" fillId="0" borderId="0" xfId="0" applyFont="1">
      <alignment vertical="center"/>
    </xf>
    <xf numFmtId="0" fontId="9" fillId="0" borderId="21" xfId="0" applyFont="1" applyBorder="1" applyAlignment="1">
      <alignment vertical="center" shrinkToFit="1"/>
    </xf>
    <xf numFmtId="0" fontId="9" fillId="0" borderId="21" xfId="0" applyFont="1" applyBorder="1" applyAlignment="1">
      <alignment vertical="center" wrapText="1" shrinkToFit="1"/>
    </xf>
    <xf numFmtId="0" fontId="31" fillId="0" borderId="21" xfId="0" applyFont="1" applyBorder="1" applyAlignment="1">
      <alignment vertical="center" wrapText="1" shrinkToFit="1"/>
    </xf>
    <xf numFmtId="178" fontId="29" fillId="0" borderId="21" xfId="3" applyFont="1" applyBorder="1" applyAlignment="1" applyProtection="1">
      <alignment horizontal="center" vertical="center" wrapText="1" shrinkToFit="1"/>
    </xf>
    <xf numFmtId="178" fontId="10" fillId="0" borderId="24" xfId="3" applyFont="1" applyBorder="1" applyAlignment="1" applyProtection="1">
      <alignment horizontal="left" vertical="center" wrapText="1" shrinkToFit="1"/>
    </xf>
    <xf numFmtId="178" fontId="10" fillId="0" borderId="21" xfId="3" applyFont="1" applyBorder="1" applyAlignment="1" applyProtection="1">
      <alignment horizontal="left" vertical="center" wrapText="1" shrinkToFit="1"/>
    </xf>
    <xf numFmtId="0" fontId="7" fillId="0" borderId="25" xfId="0" applyFont="1" applyBorder="1" applyAlignment="1">
      <alignment horizontal="center" vertical="center" wrapText="1" readingOrder="1"/>
    </xf>
    <xf numFmtId="179" fontId="10" fillId="0" borderId="25" xfId="0" applyNumberFormat="1" applyFont="1" applyBorder="1" applyAlignment="1">
      <alignment horizontal="center" vertical="center"/>
    </xf>
    <xf numFmtId="0" fontId="8" fillId="0" borderId="25" xfId="0" applyFont="1" applyBorder="1" applyAlignment="1">
      <alignment vertical="center" shrinkToFit="1"/>
    </xf>
    <xf numFmtId="178" fontId="10" fillId="0" borderId="26" xfId="3" applyFont="1" applyBorder="1" applyAlignment="1" applyProtection="1">
      <alignment horizontal="left" vertical="center" wrapText="1" shrinkToFit="1"/>
    </xf>
    <xf numFmtId="0" fontId="32" fillId="0" borderId="0" xfId="0" applyFont="1" applyBorder="1">
      <alignment vertical="center"/>
    </xf>
    <xf numFmtId="0" fontId="34" fillId="5" borderId="0" xfId="0" applyFont="1" applyFill="1" applyBorder="1">
      <alignment vertical="center"/>
    </xf>
    <xf numFmtId="0" fontId="34" fillId="5" borderId="0" xfId="0" applyFont="1" applyFill="1" applyBorder="1" applyAlignment="1">
      <alignment vertical="center" wrapText="1"/>
    </xf>
    <xf numFmtId="1" fontId="10" fillId="0" borderId="27" xfId="0" applyNumberFormat="1" applyFont="1" applyBorder="1" applyAlignment="1">
      <alignment vertical="center"/>
    </xf>
    <xf numFmtId="1" fontId="10" fillId="0" borderId="28" xfId="0" applyNumberFormat="1" applyFont="1" applyBorder="1" applyAlignment="1">
      <alignment vertical="center"/>
    </xf>
    <xf numFmtId="1" fontId="10" fillId="0" borderId="29" xfId="0" applyNumberFormat="1" applyFont="1" applyBorder="1" applyAlignment="1">
      <alignment vertical="center"/>
    </xf>
    <xf numFmtId="1" fontId="10" fillId="0" borderId="30" xfId="0" applyNumberFormat="1" applyFont="1" applyBorder="1" applyAlignment="1">
      <alignment vertical="center"/>
    </xf>
    <xf numFmtId="1" fontId="10" fillId="0" borderId="31" xfId="0" applyNumberFormat="1" applyFont="1" applyBorder="1" applyAlignment="1">
      <alignment vertical="center"/>
    </xf>
    <xf numFmtId="1" fontId="10" fillId="0" borderId="32" xfId="0" applyNumberFormat="1" applyFont="1" applyBorder="1" applyAlignment="1">
      <alignment vertical="center"/>
    </xf>
    <xf numFmtId="1" fontId="10" fillId="0" borderId="20" xfId="0" applyNumberFormat="1" applyFont="1" applyBorder="1" applyAlignment="1">
      <alignment vertical="center"/>
    </xf>
    <xf numFmtId="1" fontId="10" fillId="0" borderId="33" xfId="0" applyNumberFormat="1" applyFont="1" applyBorder="1" applyAlignment="1">
      <alignment horizontal="right" vertical="center"/>
    </xf>
    <xf numFmtId="1" fontId="10" fillId="0" borderId="34" xfId="0" applyNumberFormat="1" applyFont="1" applyBorder="1" applyAlignment="1">
      <alignment horizontal="right" vertical="center"/>
    </xf>
    <xf numFmtId="1" fontId="10" fillId="0" borderId="35" xfId="0" applyNumberFormat="1" applyFont="1" applyBorder="1" applyAlignment="1">
      <alignment horizontal="right" vertical="center"/>
    </xf>
    <xf numFmtId="1" fontId="10" fillId="0" borderId="36" xfId="0" applyNumberFormat="1" applyFont="1" applyBorder="1" applyAlignment="1">
      <alignment horizontal="right" vertical="center"/>
    </xf>
    <xf numFmtId="1" fontId="10" fillId="0" borderId="37" xfId="0" applyNumberFormat="1" applyFont="1" applyBorder="1" applyAlignment="1">
      <alignment horizontal="right" vertical="center"/>
    </xf>
    <xf numFmtId="1" fontId="10" fillId="0" borderId="38" xfId="0" applyNumberFormat="1" applyFont="1" applyBorder="1" applyAlignment="1">
      <alignment horizontal="right" vertical="center"/>
    </xf>
    <xf numFmtId="1" fontId="10" fillId="0" borderId="39" xfId="0" applyNumberFormat="1" applyFont="1" applyBorder="1" applyAlignment="1">
      <alignment horizontal="right" vertical="center"/>
    </xf>
    <xf numFmtId="1" fontId="10" fillId="0" borderId="20" xfId="0" applyNumberFormat="1" applyFont="1" applyBorder="1" applyAlignment="1">
      <alignment horizontal="right" vertical="center"/>
    </xf>
    <xf numFmtId="1" fontId="10" fillId="0" borderId="40" xfId="0" applyNumberFormat="1" applyFont="1" applyBorder="1" applyAlignment="1">
      <alignment vertical="center"/>
    </xf>
    <xf numFmtId="1" fontId="10" fillId="0" borderId="33" xfId="0" applyNumberFormat="1" applyFont="1" applyBorder="1" applyAlignment="1">
      <alignment vertical="center"/>
    </xf>
    <xf numFmtId="1" fontId="10" fillId="0" borderId="34" xfId="0" applyNumberFormat="1" applyFont="1" applyBorder="1" applyAlignment="1">
      <alignment vertical="center"/>
    </xf>
    <xf numFmtId="1" fontId="10" fillId="0" borderId="41" xfId="0" applyNumberFormat="1" applyFont="1" applyBorder="1" applyAlignment="1">
      <alignment vertical="center"/>
    </xf>
    <xf numFmtId="1" fontId="10" fillId="0" borderId="30" xfId="0" applyNumberFormat="1" applyFont="1" applyBorder="1" applyAlignment="1">
      <alignment horizontal="right" vertical="center"/>
    </xf>
    <xf numFmtId="1" fontId="10" fillId="0" borderId="32" xfId="0" applyNumberFormat="1" applyFont="1" applyBorder="1" applyAlignment="1">
      <alignment horizontal="right" vertical="center"/>
    </xf>
    <xf numFmtId="1" fontId="10" fillId="0" borderId="21" xfId="0" applyNumberFormat="1" applyFont="1" applyBorder="1" applyAlignment="1">
      <alignment horizontal="right" vertical="center"/>
    </xf>
    <xf numFmtId="1" fontId="10" fillId="0" borderId="42" xfId="0" applyNumberFormat="1" applyFont="1" applyBorder="1" applyAlignment="1">
      <alignment vertical="center"/>
    </xf>
    <xf numFmtId="1" fontId="10" fillId="0" borderId="43" xfId="0" applyNumberFormat="1" applyFont="1" applyBorder="1" applyAlignment="1">
      <alignment vertical="center"/>
    </xf>
    <xf numFmtId="1" fontId="10" fillId="0" borderId="44" xfId="0" applyNumberFormat="1" applyFont="1" applyBorder="1" applyAlignment="1">
      <alignment vertical="center"/>
    </xf>
    <xf numFmtId="1" fontId="10" fillId="0" borderId="45" xfId="0" applyNumberFormat="1" applyFont="1" applyBorder="1" applyAlignment="1">
      <alignment vertical="center"/>
    </xf>
    <xf numFmtId="1" fontId="10" fillId="0" borderId="46" xfId="0" applyNumberFormat="1" applyFont="1" applyBorder="1" applyAlignment="1">
      <alignment vertical="center"/>
    </xf>
    <xf numFmtId="1" fontId="10" fillId="0" borderId="47" xfId="0" applyNumberFormat="1" applyFont="1" applyBorder="1" applyAlignment="1">
      <alignment horizontal="right" vertical="center"/>
    </xf>
    <xf numFmtId="1" fontId="10" fillId="0" borderId="48" xfId="0" applyNumberFormat="1" applyFont="1" applyBorder="1" applyAlignment="1">
      <alignment vertical="center"/>
    </xf>
    <xf numFmtId="1" fontId="10" fillId="0" borderId="49" xfId="0" applyNumberFormat="1" applyFont="1" applyBorder="1" applyAlignment="1">
      <alignment vertical="center"/>
    </xf>
    <xf numFmtId="1" fontId="10" fillId="0" borderId="50" xfId="0" applyNumberFormat="1" applyFont="1" applyBorder="1" applyAlignment="1">
      <alignment vertical="center"/>
    </xf>
    <xf numFmtId="1" fontId="10" fillId="0" borderId="51" xfId="0" applyNumberFormat="1" applyFont="1" applyBorder="1" applyAlignment="1">
      <alignment vertical="center"/>
    </xf>
    <xf numFmtId="1" fontId="10" fillId="0" borderId="52" xfId="0" applyNumberFormat="1" applyFont="1" applyBorder="1" applyAlignment="1">
      <alignment vertical="center"/>
    </xf>
    <xf numFmtId="1" fontId="10" fillId="0" borderId="53" xfId="0" applyNumberFormat="1" applyFont="1" applyBorder="1" applyAlignment="1">
      <alignment horizontal="right" vertical="center"/>
    </xf>
    <xf numFmtId="1" fontId="10" fillId="0" borderId="49" xfId="0" applyNumberFormat="1" applyFont="1" applyBorder="1" applyAlignment="1">
      <alignment horizontal="right" vertical="center"/>
    </xf>
    <xf numFmtId="1" fontId="10" fillId="0" borderId="50" xfId="0" applyNumberFormat="1" applyFont="1" applyBorder="1" applyAlignment="1">
      <alignment horizontal="right" vertical="center"/>
    </xf>
    <xf numFmtId="1" fontId="10" fillId="0" borderId="51" xfId="0" applyNumberFormat="1" applyFont="1" applyBorder="1" applyAlignment="1">
      <alignment horizontal="right" vertical="center"/>
    </xf>
    <xf numFmtId="1" fontId="10" fillId="0" borderId="54" xfId="0" applyNumberFormat="1" applyFont="1" applyBorder="1" applyAlignment="1">
      <alignment horizontal="right" vertical="center"/>
    </xf>
    <xf numFmtId="1" fontId="10" fillId="0" borderId="55" xfId="0" applyNumberFormat="1" applyFont="1" applyBorder="1" applyAlignment="1">
      <alignment horizontal="right" vertical="center"/>
    </xf>
    <xf numFmtId="1" fontId="10" fillId="0" borderId="25" xfId="0" applyNumberFormat="1" applyFont="1" applyBorder="1" applyAlignment="1">
      <alignment horizontal="right" vertical="center"/>
    </xf>
    <xf numFmtId="1" fontId="10" fillId="0" borderId="56" xfId="0" applyNumberFormat="1" applyFont="1" applyBorder="1" applyAlignment="1">
      <alignment vertical="center"/>
    </xf>
    <xf numFmtId="1" fontId="10" fillId="0" borderId="57" xfId="0" applyNumberFormat="1" applyFont="1" applyBorder="1" applyAlignment="1">
      <alignment vertical="center"/>
    </xf>
    <xf numFmtId="1" fontId="10" fillId="0" borderId="58" xfId="0" applyNumberFormat="1" applyFont="1" applyBorder="1" applyAlignment="1">
      <alignment vertical="center"/>
    </xf>
    <xf numFmtId="1" fontId="10" fillId="0" borderId="28" xfId="0" applyNumberFormat="1" applyFont="1" applyBorder="1" applyAlignment="1">
      <alignment horizontal="right" vertical="center"/>
    </xf>
    <xf numFmtId="1" fontId="10" fillId="0" borderId="29" xfId="0" applyNumberFormat="1" applyFont="1" applyBorder="1" applyAlignment="1">
      <alignment horizontal="right" vertical="center"/>
    </xf>
    <xf numFmtId="1" fontId="10" fillId="0" borderId="57" xfId="0" applyNumberFormat="1" applyFont="1" applyBorder="1" applyAlignment="1">
      <alignment horizontal="right" vertical="center"/>
    </xf>
    <xf numFmtId="1" fontId="10" fillId="0" borderId="31" xfId="0" applyNumberFormat="1" applyFont="1" applyBorder="1" applyAlignment="1">
      <alignment horizontal="right" vertical="center"/>
    </xf>
    <xf numFmtId="1" fontId="10" fillId="0" borderId="59" xfId="0" applyNumberFormat="1" applyFont="1" applyBorder="1" applyAlignment="1">
      <alignment horizontal="right" vertical="center"/>
    </xf>
    <xf numFmtId="1" fontId="10" fillId="0" borderId="56" xfId="0" applyNumberFormat="1" applyFont="1" applyBorder="1" applyAlignment="1">
      <alignment horizontal="right" vertical="center"/>
    </xf>
    <xf numFmtId="1" fontId="10" fillId="0" borderId="6" xfId="0" applyNumberFormat="1" applyFont="1" applyBorder="1" applyAlignment="1">
      <alignment vertical="center"/>
    </xf>
    <xf numFmtId="1" fontId="10" fillId="0" borderId="60" xfId="0" applyNumberFormat="1" applyFont="1" applyBorder="1" applyAlignment="1">
      <alignment vertical="center"/>
    </xf>
    <xf numFmtId="1" fontId="10" fillId="0" borderId="61" xfId="0" applyNumberFormat="1" applyFont="1" applyBorder="1" applyAlignment="1">
      <alignment vertical="center"/>
    </xf>
    <xf numFmtId="1" fontId="10" fillId="0" borderId="62" xfId="0" applyNumberFormat="1" applyFont="1" applyBorder="1" applyAlignment="1">
      <alignment vertical="center"/>
    </xf>
    <xf numFmtId="1" fontId="10" fillId="0" borderId="14" xfId="0" applyNumberFormat="1" applyFont="1" applyBorder="1" applyAlignment="1">
      <alignment vertical="center"/>
    </xf>
    <xf numFmtId="1" fontId="10" fillId="0" borderId="63" xfId="0" applyNumberFormat="1" applyFont="1" applyBorder="1" applyAlignment="1">
      <alignment horizontal="right" vertical="center"/>
    </xf>
    <xf numFmtId="1" fontId="10" fillId="0" borderId="60" xfId="0" applyNumberFormat="1" applyFont="1" applyBorder="1" applyAlignment="1">
      <alignment horizontal="right" vertical="center"/>
    </xf>
    <xf numFmtId="1" fontId="10" fillId="0" borderId="61" xfId="0" applyNumberFormat="1" applyFont="1" applyBorder="1" applyAlignment="1">
      <alignment horizontal="right" vertical="center"/>
    </xf>
    <xf numFmtId="1" fontId="10" fillId="0" borderId="62" xfId="0" applyNumberFormat="1" applyFont="1" applyBorder="1" applyAlignment="1">
      <alignment horizontal="right" vertical="center"/>
    </xf>
    <xf numFmtId="1" fontId="10" fillId="0" borderId="8" xfId="0" applyNumberFormat="1" applyFont="1" applyBorder="1" applyAlignment="1">
      <alignment horizontal="right" vertical="center"/>
    </xf>
    <xf numFmtId="1" fontId="10" fillId="0" borderId="6" xfId="0" applyNumberFormat="1" applyFont="1" applyBorder="1" applyAlignment="1">
      <alignment horizontal="right" vertical="center"/>
    </xf>
    <xf numFmtId="1" fontId="10" fillId="0" borderId="4" xfId="0" applyNumberFormat="1" applyFont="1" applyBorder="1" applyAlignment="1">
      <alignment horizontal="right" vertical="center"/>
    </xf>
    <xf numFmtId="1" fontId="10" fillId="0" borderId="64" xfId="0" applyNumberFormat="1" applyFont="1" applyBorder="1" applyAlignment="1">
      <alignment vertical="center"/>
    </xf>
    <xf numFmtId="1" fontId="10" fillId="0" borderId="36" xfId="0" applyNumberFormat="1" applyFont="1" applyBorder="1" applyAlignment="1">
      <alignment vertical="center"/>
    </xf>
    <xf numFmtId="1" fontId="10" fillId="0" borderId="38" xfId="0" applyNumberFormat="1" applyFont="1" applyBorder="1" applyAlignment="1">
      <alignment vertical="center"/>
    </xf>
    <xf numFmtId="1" fontId="10" fillId="0" borderId="65" xfId="0" applyNumberFormat="1" applyFont="1" applyBorder="1" applyAlignment="1">
      <alignment vertical="center"/>
    </xf>
    <xf numFmtId="1" fontId="10" fillId="0" borderId="66" xfId="0" applyNumberFormat="1" applyFont="1" applyBorder="1" applyAlignment="1">
      <alignment vertical="center"/>
    </xf>
    <xf numFmtId="180" fontId="10" fillId="0" borderId="0" xfId="0" applyNumberFormat="1" applyFont="1" applyAlignment="1">
      <alignment vertical="center"/>
    </xf>
    <xf numFmtId="178" fontId="10" fillId="0" borderId="0" xfId="0" applyNumberFormat="1" applyFont="1" applyAlignment="1">
      <alignment vertical="center"/>
    </xf>
    <xf numFmtId="0" fontId="10" fillId="0" borderId="0" xfId="0" applyFont="1" applyAlignment="1">
      <alignment vertical="center"/>
    </xf>
    <xf numFmtId="0" fontId="20" fillId="2" borderId="2" xfId="0" applyFont="1" applyFill="1" applyBorder="1" applyAlignment="1">
      <alignment horizontal="center" vertical="center" wrapText="1"/>
    </xf>
    <xf numFmtId="0" fontId="20" fillId="2" borderId="0" xfId="0" applyFont="1" applyFill="1">
      <alignment vertical="center"/>
    </xf>
    <xf numFmtId="181" fontId="7" fillId="0" borderId="0" xfId="0" applyNumberFormat="1" applyFont="1" applyFill="1">
      <alignment vertical="center"/>
    </xf>
    <xf numFmtId="0" fontId="7" fillId="0" borderId="0" xfId="0" applyFont="1" applyFill="1">
      <alignment vertical="center"/>
    </xf>
    <xf numFmtId="181" fontId="7" fillId="0" borderId="0" xfId="0" applyNumberFormat="1" applyFont="1">
      <alignment vertical="center"/>
    </xf>
    <xf numFmtId="0" fontId="7" fillId="0" borderId="67" xfId="0" applyFont="1" applyFill="1" applyBorder="1">
      <alignment vertical="center"/>
    </xf>
    <xf numFmtId="181" fontId="7" fillId="6" borderId="0" xfId="0" applyNumberFormat="1" applyFont="1" applyFill="1">
      <alignment vertical="center"/>
    </xf>
    <xf numFmtId="181" fontId="10" fillId="6" borderId="0" xfId="0" applyNumberFormat="1" applyFont="1" applyFill="1">
      <alignment vertical="center"/>
    </xf>
    <xf numFmtId="0" fontId="7" fillId="6" borderId="67" xfId="0" applyFont="1" applyFill="1" applyBorder="1">
      <alignment vertical="center"/>
    </xf>
    <xf numFmtId="1" fontId="7" fillId="0" borderId="1" xfId="0" applyNumberFormat="1" applyFont="1" applyBorder="1">
      <alignment vertical="center"/>
    </xf>
    <xf numFmtId="176" fontId="7" fillId="0" borderId="5" xfId="0" applyNumberFormat="1" applyFont="1" applyBorder="1">
      <alignment vertical="center"/>
    </xf>
    <xf numFmtId="1" fontId="7" fillId="0" borderId="2" xfId="0" applyNumberFormat="1" applyFont="1" applyBorder="1">
      <alignment vertical="center"/>
    </xf>
    <xf numFmtId="1" fontId="7" fillId="4" borderId="1" xfId="0" applyNumberFormat="1" applyFont="1" applyFill="1" applyBorder="1">
      <alignment vertical="center"/>
    </xf>
    <xf numFmtId="1" fontId="7" fillId="0" borderId="4" xfId="0" applyNumberFormat="1" applyFont="1" applyBorder="1">
      <alignment vertical="center"/>
    </xf>
    <xf numFmtId="176" fontId="7" fillId="0" borderId="0" xfId="0" applyNumberFormat="1" applyFont="1">
      <alignment vertical="center"/>
    </xf>
    <xf numFmtId="177" fontId="10" fillId="0" borderId="5" xfId="0" applyNumberFormat="1" applyFont="1" applyBorder="1">
      <alignment vertical="center"/>
    </xf>
    <xf numFmtId="177" fontId="10" fillId="0" borderId="5" xfId="0" applyNumberFormat="1" applyFont="1" applyFill="1" applyBorder="1">
      <alignment vertical="center"/>
    </xf>
    <xf numFmtId="1" fontId="10" fillId="0" borderId="5" xfId="0" applyNumberFormat="1" applyFont="1" applyFill="1" applyBorder="1">
      <alignment vertical="center"/>
    </xf>
    <xf numFmtId="181" fontId="10" fillId="0" borderId="27" xfId="0" applyNumberFormat="1" applyFont="1" applyFill="1" applyBorder="1" applyAlignment="1">
      <alignment vertical="center"/>
    </xf>
    <xf numFmtId="181" fontId="10" fillId="0" borderId="29" xfId="0" applyNumberFormat="1" applyFont="1" applyFill="1" applyBorder="1" applyAlignment="1">
      <alignment vertical="center"/>
    </xf>
    <xf numFmtId="181" fontId="10" fillId="0" borderId="57" xfId="0" applyNumberFormat="1" applyFont="1" applyFill="1" applyBorder="1" applyAlignment="1">
      <alignment vertical="center"/>
    </xf>
    <xf numFmtId="181" fontId="10" fillId="0" borderId="58" xfId="0" applyNumberFormat="1" applyFont="1" applyFill="1" applyBorder="1" applyAlignment="1">
      <alignment vertical="center"/>
    </xf>
    <xf numFmtId="181" fontId="10" fillId="0" borderId="40" xfId="0" applyNumberFormat="1" applyFont="1" applyFill="1" applyBorder="1" applyAlignment="1">
      <alignment vertical="center"/>
    </xf>
    <xf numFmtId="181" fontId="10" fillId="0" borderId="33" xfId="0" applyNumberFormat="1" applyFont="1" applyFill="1" applyBorder="1" applyAlignment="1">
      <alignment vertical="center"/>
    </xf>
    <xf numFmtId="181" fontId="10" fillId="0" borderId="30" xfId="0" applyNumberFormat="1" applyFont="1" applyFill="1" applyBorder="1" applyAlignment="1">
      <alignment vertical="center"/>
    </xf>
    <xf numFmtId="181" fontId="10" fillId="0" borderId="41" xfId="0" applyNumberFormat="1" applyFont="1" applyFill="1" applyBorder="1" applyAlignment="1">
      <alignment vertical="center"/>
    </xf>
    <xf numFmtId="181" fontId="10" fillId="0" borderId="42" xfId="0" applyNumberFormat="1" applyFont="1" applyFill="1" applyBorder="1" applyAlignment="1">
      <alignment vertical="center"/>
    </xf>
    <xf numFmtId="181" fontId="10" fillId="0" borderId="43" xfId="0" applyNumberFormat="1" applyFont="1" applyFill="1" applyBorder="1" applyAlignment="1">
      <alignment vertical="center"/>
    </xf>
    <xf numFmtId="181" fontId="10" fillId="0" borderId="44" xfId="0" applyNumberFormat="1" applyFont="1" applyFill="1" applyBorder="1" applyAlignment="1">
      <alignment vertical="center"/>
    </xf>
    <xf numFmtId="181" fontId="10" fillId="0" borderId="46" xfId="0" applyNumberFormat="1" applyFont="1" applyFill="1" applyBorder="1" applyAlignment="1">
      <alignment vertical="center"/>
    </xf>
    <xf numFmtId="181" fontId="10" fillId="0" borderId="48" xfId="0" applyNumberFormat="1" applyFont="1" applyFill="1" applyBorder="1" applyAlignment="1">
      <alignment vertical="center"/>
    </xf>
    <xf numFmtId="181" fontId="10" fillId="0" borderId="49" xfId="0" applyNumberFormat="1" applyFont="1" applyFill="1" applyBorder="1" applyAlignment="1">
      <alignment vertical="center"/>
    </xf>
    <xf numFmtId="181" fontId="10" fillId="0" borderId="50" xfId="0" applyNumberFormat="1" applyFont="1" applyFill="1" applyBorder="1" applyAlignment="1">
      <alignment vertical="center"/>
    </xf>
    <xf numFmtId="181" fontId="10" fillId="0" borderId="52" xfId="0" applyNumberFormat="1" applyFont="1" applyFill="1" applyBorder="1" applyAlignment="1">
      <alignment vertical="center"/>
    </xf>
    <xf numFmtId="181" fontId="7" fillId="0" borderId="11" xfId="0" applyNumberFormat="1" applyFont="1" applyFill="1" applyBorder="1">
      <alignment vertical="center"/>
    </xf>
    <xf numFmtId="181" fontId="7" fillId="6" borderId="11" xfId="0" applyNumberFormat="1" applyFont="1" applyFill="1" applyBorder="1">
      <alignment vertical="center"/>
    </xf>
    <xf numFmtId="1" fontId="7" fillId="0" borderId="67" xfId="0" applyNumberFormat="1" applyFont="1" applyFill="1" applyBorder="1">
      <alignment vertical="center"/>
    </xf>
    <xf numFmtId="1" fontId="7" fillId="6" borderId="67" xfId="0" applyNumberFormat="1" applyFont="1" applyFill="1" applyBorder="1">
      <alignment vertical="center"/>
    </xf>
    <xf numFmtId="0" fontId="16" fillId="0" borderId="4" xfId="2" applyBorder="1" applyProtection="1">
      <alignment vertical="center"/>
    </xf>
    <xf numFmtId="0" fontId="2" fillId="0" borderId="0" xfId="0" applyFont="1" applyFill="1">
      <alignment vertical="center"/>
    </xf>
    <xf numFmtId="0" fontId="8" fillId="0" borderId="0" xfId="0" applyFont="1" applyFill="1">
      <alignment vertical="center"/>
    </xf>
    <xf numFmtId="0" fontId="8" fillId="0" borderId="2" xfId="0" applyFont="1" applyFill="1" applyBorder="1" applyAlignment="1">
      <alignment vertical="center" wrapText="1"/>
    </xf>
    <xf numFmtId="0" fontId="12" fillId="0" borderId="2" xfId="0" applyFont="1" applyFill="1" applyBorder="1" applyAlignment="1">
      <alignment vertical="center" wrapText="1"/>
    </xf>
    <xf numFmtId="0" fontId="7" fillId="0" borderId="21" xfId="0" applyFont="1" applyBorder="1" applyAlignment="1">
      <alignment horizontal="center" vertical="center" readingOrder="1"/>
    </xf>
    <xf numFmtId="0" fontId="7" fillId="0" borderId="21" xfId="0" applyFont="1" applyBorder="1" applyAlignment="1">
      <alignment horizontal="center" vertical="center" wrapText="1" readingOrder="1"/>
    </xf>
    <xf numFmtId="179" fontId="10" fillId="0" borderId="21" xfId="0" applyNumberFormat="1" applyFont="1" applyBorder="1" applyAlignment="1">
      <alignment horizontal="center" vertical="center"/>
    </xf>
    <xf numFmtId="0" fontId="8" fillId="0" borderId="21" xfId="0" applyFont="1" applyBorder="1" applyAlignment="1">
      <alignment vertical="center"/>
    </xf>
    <xf numFmtId="0" fontId="8" fillId="0" borderId="21" xfId="0" applyFont="1" applyBorder="1" applyAlignment="1">
      <alignment vertical="center" shrinkToFit="1"/>
    </xf>
    <xf numFmtId="0" fontId="8" fillId="0" borderId="21" xfId="0" applyFont="1" applyBorder="1" applyAlignment="1">
      <alignment vertical="center" wrapText="1" shrinkToFit="1"/>
    </xf>
    <xf numFmtId="0" fontId="8" fillId="0" borderId="21" xfId="0" applyFont="1" applyBorder="1" applyAlignment="1">
      <alignment vertical="center" wrapText="1"/>
    </xf>
    <xf numFmtId="0" fontId="7" fillId="0" borderId="0" xfId="0" applyFont="1" applyAlignment="1">
      <alignment horizontal="center" vertical="center"/>
    </xf>
    <xf numFmtId="0" fontId="36" fillId="2" borderId="5" xfId="0" applyFont="1" applyFill="1" applyBorder="1" applyAlignment="1">
      <alignment horizontal="center" vertical="center"/>
    </xf>
    <xf numFmtId="0" fontId="9" fillId="0" borderId="0" xfId="0" applyFont="1">
      <alignment vertical="center"/>
    </xf>
    <xf numFmtId="0" fontId="34" fillId="7" borderId="0" xfId="0" applyFont="1" applyFill="1" applyBorder="1">
      <alignment vertical="center"/>
    </xf>
    <xf numFmtId="0" fontId="34" fillId="0" borderId="0" xfId="0" applyFont="1" applyFill="1" applyBorder="1">
      <alignment vertical="center"/>
    </xf>
    <xf numFmtId="0" fontId="14" fillId="0" borderId="3" xfId="0" applyFont="1" applyBorder="1" applyAlignment="1">
      <alignment vertical="center" wrapText="1"/>
    </xf>
    <xf numFmtId="0" fontId="38" fillId="0" borderId="0" xfId="0" applyFont="1" applyFill="1" applyAlignment="1">
      <alignment vertical="center"/>
    </xf>
    <xf numFmtId="0" fontId="9" fillId="0" borderId="22" xfId="0" applyFont="1" applyBorder="1" applyAlignment="1">
      <alignment vertical="center"/>
    </xf>
    <xf numFmtId="0" fontId="9" fillId="0" borderId="23" xfId="0" applyFont="1" applyBorder="1" applyAlignment="1">
      <alignment vertical="center"/>
    </xf>
    <xf numFmtId="0" fontId="39" fillId="0" borderId="21" xfId="0" applyFont="1" applyBorder="1" applyAlignment="1">
      <alignment horizontal="center" vertical="center" wrapText="1" shrinkToFit="1" readingOrder="1"/>
    </xf>
    <xf numFmtId="0" fontId="9" fillId="0" borderId="21" xfId="0" applyFont="1" applyBorder="1" applyAlignment="1">
      <alignment horizontal="left" vertical="center"/>
    </xf>
    <xf numFmtId="178" fontId="9" fillId="0" borderId="21" xfId="3" applyFont="1" applyFill="1" applyBorder="1" applyAlignment="1" applyProtection="1">
      <alignment horizontal="left" vertical="center" wrapText="1" shrinkToFit="1"/>
    </xf>
    <xf numFmtId="0" fontId="40" fillId="0" borderId="21" xfId="0" applyFont="1" applyBorder="1" applyAlignment="1">
      <alignment horizontal="center" vertical="center" wrapText="1" readingOrder="1"/>
    </xf>
    <xf numFmtId="0" fontId="8" fillId="0" borderId="21" xfId="0" applyFont="1" applyBorder="1" applyAlignment="1">
      <alignment horizontal="left" vertical="center" wrapText="1"/>
    </xf>
    <xf numFmtId="0" fontId="39" fillId="0" borderId="21" xfId="0" applyFont="1" applyBorder="1" applyAlignment="1">
      <alignment horizontal="center" vertical="center" wrapText="1" readingOrder="1"/>
    </xf>
    <xf numFmtId="0" fontId="9" fillId="0" borderId="21" xfId="0" applyFont="1" applyBorder="1" applyAlignment="1">
      <alignment horizontal="left" vertical="center" wrapText="1"/>
    </xf>
    <xf numFmtId="0" fontId="40" fillId="0" borderId="25" xfId="0" applyFont="1" applyBorder="1" applyAlignment="1">
      <alignment horizontal="center" vertical="center" wrapText="1" readingOrder="1"/>
    </xf>
    <xf numFmtId="0" fontId="8" fillId="0" borderId="25" xfId="0" applyFont="1" applyBorder="1" applyAlignment="1">
      <alignment horizontal="left" vertical="center"/>
    </xf>
    <xf numFmtId="0" fontId="20" fillId="2" borderId="5" xfId="0" applyFont="1" applyFill="1" applyBorder="1" applyAlignment="1">
      <alignment horizontal="center" vertical="center" wrapText="1"/>
    </xf>
    <xf numFmtId="0" fontId="20" fillId="2" borderId="0" xfId="0" applyFont="1" applyFill="1" applyAlignment="1">
      <alignment vertical="center" wrapText="1"/>
    </xf>
    <xf numFmtId="0" fontId="32" fillId="0" borderId="0" xfId="0" applyFont="1">
      <alignment vertical="center"/>
    </xf>
    <xf numFmtId="0" fontId="20" fillId="2" borderId="0" xfId="0" applyFont="1" applyFill="1" applyAlignment="1">
      <alignment horizontal="center" vertical="center"/>
    </xf>
    <xf numFmtId="0" fontId="34" fillId="7" borderId="5" xfId="0" applyFont="1" applyFill="1" applyBorder="1">
      <alignment vertical="center"/>
    </xf>
    <xf numFmtId="0" fontId="20" fillId="2" borderId="5"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5" xfId="0" applyFont="1" applyFill="1" applyBorder="1" applyAlignment="1">
      <alignment horizontal="center" vertical="center"/>
    </xf>
    <xf numFmtId="0" fontId="10" fillId="0" borderId="0" xfId="0" applyFont="1">
      <alignment vertical="center"/>
    </xf>
    <xf numFmtId="0" fontId="10" fillId="0" borderId="6" xfId="0" applyFont="1" applyBorder="1">
      <alignment vertical="center"/>
    </xf>
    <xf numFmtId="0" fontId="10" fillId="0" borderId="1" xfId="0" applyFont="1" applyBorder="1">
      <alignment vertical="center"/>
    </xf>
    <xf numFmtId="0" fontId="7" fillId="0" borderId="1" xfId="0" applyFont="1" applyBorder="1">
      <alignment vertical="center"/>
    </xf>
    <xf numFmtId="0" fontId="7" fillId="0" borderId="8" xfId="0" applyFont="1" applyBorder="1">
      <alignment vertical="center"/>
    </xf>
    <xf numFmtId="0" fontId="7" fillId="0" borderId="17" xfId="0" applyFont="1" applyBorder="1">
      <alignment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20" fillId="2" borderId="5" xfId="0" applyFont="1" applyFill="1" applyBorder="1">
      <alignment vertical="center"/>
    </xf>
    <xf numFmtId="176" fontId="7" fillId="4" borderId="5" xfId="0" applyNumberFormat="1" applyFont="1" applyFill="1" applyBorder="1">
      <alignment vertical="center"/>
    </xf>
    <xf numFmtId="0" fontId="10" fillId="0" borderId="5" xfId="0" applyFont="1" applyFill="1" applyBorder="1">
      <alignment vertical="center"/>
    </xf>
    <xf numFmtId="176" fontId="7" fillId="0" borderId="5" xfId="0" applyNumberFormat="1" applyFont="1" applyFill="1" applyBorder="1">
      <alignment vertical="center"/>
    </xf>
    <xf numFmtId="1" fontId="7" fillId="3" borderId="69" xfId="0" applyNumberFormat="1" applyFont="1" applyFill="1" applyBorder="1">
      <alignment vertical="center"/>
    </xf>
    <xf numFmtId="1" fontId="7" fillId="3" borderId="70" xfId="0" applyNumberFormat="1" applyFont="1" applyFill="1" applyBorder="1">
      <alignment vertical="center"/>
    </xf>
    <xf numFmtId="1" fontId="7" fillId="3" borderId="71" xfId="0" applyNumberFormat="1" applyFont="1" applyFill="1" applyBorder="1">
      <alignment vertical="center"/>
    </xf>
    <xf numFmtId="0" fontId="14" fillId="0" borderId="3" xfId="0" applyFont="1" applyBorder="1">
      <alignment vertical="center"/>
    </xf>
    <xf numFmtId="0" fontId="14" fillId="0" borderId="4" xfId="0" applyFont="1" applyBorder="1">
      <alignment vertical="center"/>
    </xf>
    <xf numFmtId="1" fontId="23" fillId="0" borderId="14" xfId="0" applyNumberFormat="1" applyFont="1" applyBorder="1">
      <alignment vertical="center"/>
    </xf>
    <xf numFmtId="0" fontId="11" fillId="2" borderId="5" xfId="0" applyFont="1" applyFill="1" applyBorder="1" applyAlignment="1">
      <alignment horizontal="left" vertical="center"/>
    </xf>
    <xf numFmtId="0" fontId="11" fillId="2" borderId="1" xfId="0" applyFont="1" applyFill="1" applyBorder="1" applyAlignment="1">
      <alignment horizontal="left" vertical="center"/>
    </xf>
    <xf numFmtId="0" fontId="14" fillId="0" borderId="5"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2" fillId="0" borderId="68" xfId="0" applyFont="1" applyBorder="1" applyAlignment="1">
      <alignment horizontal="center" vertical="center" wrapText="1"/>
    </xf>
    <xf numFmtId="0" fontId="12" fillId="0" borderId="12" xfId="0" applyFont="1" applyBorder="1" applyAlignment="1">
      <alignment horizontal="center" vertical="center" wrapText="1"/>
    </xf>
    <xf numFmtId="0" fontId="42" fillId="2" borderId="5" xfId="0" applyFont="1" applyFill="1" applyBorder="1" applyAlignment="1">
      <alignment horizontal="center" vertical="center"/>
    </xf>
    <xf numFmtId="0" fontId="20" fillId="2" borderId="5" xfId="0" applyFont="1" applyFill="1" applyBorder="1" applyAlignment="1">
      <alignment horizontal="center" vertical="center"/>
    </xf>
    <xf numFmtId="0" fontId="43" fillId="2" borderId="5" xfId="0" applyFont="1" applyFill="1" applyBorder="1" applyAlignment="1">
      <alignment horizontal="center" vertical="center" wrapText="1"/>
    </xf>
    <xf numFmtId="0" fontId="7" fillId="0" borderId="21" xfId="0" applyFont="1" applyBorder="1" applyAlignment="1">
      <alignment horizontal="center" vertical="center" wrapText="1" readingOrder="1"/>
    </xf>
    <xf numFmtId="0" fontId="40" fillId="0" borderId="21" xfId="0" applyFont="1" applyBorder="1" applyAlignment="1">
      <alignment horizontal="center" vertical="center" wrapText="1" readingOrder="1"/>
    </xf>
    <xf numFmtId="179" fontId="10" fillId="0" borderId="21" xfId="0" applyNumberFormat="1" applyFont="1" applyBorder="1" applyAlignment="1">
      <alignment horizontal="center" vertical="center"/>
    </xf>
    <xf numFmtId="0" fontId="8" fillId="0" borderId="21" xfId="0" applyFont="1" applyBorder="1" applyAlignment="1">
      <alignment horizontal="left" vertical="center"/>
    </xf>
    <xf numFmtId="0" fontId="7" fillId="0" borderId="21" xfId="0" applyFont="1" applyBorder="1" applyAlignment="1">
      <alignment horizontal="center" vertical="center" readingOrder="1"/>
    </xf>
    <xf numFmtId="0" fontId="7" fillId="0" borderId="22" xfId="0" applyFont="1" applyBorder="1" applyAlignment="1">
      <alignment horizontal="center" vertical="center" readingOrder="1"/>
    </xf>
    <xf numFmtId="0" fontId="7" fillId="0" borderId="3" xfId="0" applyFont="1" applyBorder="1" applyAlignment="1">
      <alignment horizontal="center" vertical="center" readingOrder="1"/>
    </xf>
    <xf numFmtId="0" fontId="7" fillId="0" borderId="23" xfId="0" applyFont="1" applyBorder="1" applyAlignment="1">
      <alignment horizontal="center" vertical="center" readingOrder="1"/>
    </xf>
    <xf numFmtId="0" fontId="40" fillId="0" borderId="22" xfId="0" applyFont="1" applyBorder="1" applyAlignment="1">
      <alignment horizontal="center" vertical="center" wrapText="1" readingOrder="1"/>
    </xf>
    <xf numFmtId="0" fontId="40" fillId="0" borderId="3" xfId="0" applyFont="1" applyBorder="1" applyAlignment="1">
      <alignment horizontal="center" vertical="center" wrapText="1" readingOrder="1"/>
    </xf>
    <xf numFmtId="0" fontId="40" fillId="0" borderId="23" xfId="0" applyFont="1" applyBorder="1" applyAlignment="1">
      <alignment horizontal="center" vertical="center" wrapText="1" readingOrder="1"/>
    </xf>
    <xf numFmtId="0" fontId="9" fillId="0" borderId="21" xfId="0" applyFont="1" applyBorder="1" applyAlignment="1">
      <alignment horizontal="left" vertical="center"/>
    </xf>
    <xf numFmtId="0" fontId="39" fillId="0" borderId="21" xfId="0" applyFont="1" applyBorder="1" applyAlignment="1">
      <alignment horizontal="center" vertical="center" wrapText="1" readingOrder="1"/>
    </xf>
    <xf numFmtId="179" fontId="10" fillId="0" borderId="22" xfId="0" applyNumberFormat="1" applyFont="1" applyBorder="1" applyAlignment="1">
      <alignment horizontal="center" vertical="center"/>
    </xf>
    <xf numFmtId="179" fontId="10" fillId="0" borderId="23" xfId="0" applyNumberFormat="1" applyFont="1" applyBorder="1" applyAlignment="1">
      <alignment horizontal="center" vertical="center"/>
    </xf>
    <xf numFmtId="0" fontId="9" fillId="0" borderId="22" xfId="0" applyFont="1" applyBorder="1" applyAlignment="1">
      <alignment horizontal="left" vertical="center"/>
    </xf>
    <xf numFmtId="0" fontId="9" fillId="0" borderId="23" xfId="0" applyFont="1" applyBorder="1" applyAlignment="1">
      <alignment horizontal="left" vertical="center"/>
    </xf>
    <xf numFmtId="0" fontId="7" fillId="0" borderId="22" xfId="0" applyFont="1" applyBorder="1" applyAlignment="1">
      <alignment horizontal="center" vertical="center" wrapText="1" shrinkToFit="1" readingOrder="1"/>
    </xf>
    <xf numFmtId="0" fontId="7" fillId="0" borderId="3" xfId="0" applyFont="1" applyBorder="1" applyAlignment="1">
      <alignment horizontal="center" vertical="center" wrapText="1" shrinkToFit="1" readingOrder="1"/>
    </xf>
    <xf numFmtId="0" fontId="7" fillId="0" borderId="23" xfId="0" applyFont="1" applyBorder="1" applyAlignment="1">
      <alignment horizontal="center" vertical="center" wrapText="1" shrinkToFit="1" readingOrder="1"/>
    </xf>
    <xf numFmtId="0" fontId="40" fillId="0" borderId="22" xfId="0" applyFont="1" applyBorder="1" applyAlignment="1">
      <alignment horizontal="center" vertical="center" wrapText="1" shrinkToFit="1" readingOrder="1"/>
    </xf>
    <xf numFmtId="0" fontId="40" fillId="0" borderId="3" xfId="0" applyFont="1" applyBorder="1" applyAlignment="1">
      <alignment horizontal="center" vertical="center" wrapText="1" shrinkToFit="1" readingOrder="1"/>
    </xf>
    <xf numFmtId="0" fontId="40" fillId="0" borderId="23" xfId="0" applyFont="1" applyBorder="1" applyAlignment="1">
      <alignment horizontal="center" vertical="center" wrapText="1" shrinkToFit="1" readingOrder="1"/>
    </xf>
    <xf numFmtId="0" fontId="8" fillId="0" borderId="21" xfId="0" applyFont="1" applyBorder="1" applyAlignment="1">
      <alignment vertical="center" shrinkToFit="1"/>
    </xf>
    <xf numFmtId="0" fontId="8" fillId="0" borderId="21" xfId="0" applyFont="1" applyBorder="1" applyAlignment="1">
      <alignment vertical="center" wrapText="1" shrinkToFit="1"/>
    </xf>
    <xf numFmtId="0" fontId="7" fillId="0" borderId="21" xfId="0" applyFont="1" applyBorder="1" applyAlignment="1">
      <alignment horizontal="center" vertical="center" wrapText="1" shrinkToFit="1" readingOrder="1"/>
    </xf>
    <xf numFmtId="0" fontId="39" fillId="0" borderId="21" xfId="0" applyFont="1" applyBorder="1" applyAlignment="1">
      <alignment horizontal="center" vertical="center" wrapText="1" shrinkToFit="1" readingOrder="1"/>
    </xf>
    <xf numFmtId="0" fontId="40" fillId="0" borderId="21" xfId="0" applyFont="1" applyBorder="1" applyAlignment="1">
      <alignment horizontal="center" vertical="center" wrapText="1" shrinkToFit="1" readingOrder="1"/>
    </xf>
    <xf numFmtId="0" fontId="39" fillId="0" borderId="22" xfId="0" applyFont="1" applyBorder="1" applyAlignment="1">
      <alignment horizontal="center" vertical="center" wrapText="1" readingOrder="1"/>
    </xf>
    <xf numFmtId="0" fontId="39" fillId="0" borderId="3" xfId="0" applyFont="1" applyBorder="1" applyAlignment="1">
      <alignment horizontal="center" vertical="center" wrapText="1" readingOrder="1"/>
    </xf>
    <xf numFmtId="0" fontId="39" fillId="0" borderId="23" xfId="0" applyFont="1" applyBorder="1" applyAlignment="1">
      <alignment horizontal="center" vertical="center" wrapText="1" readingOrder="1"/>
    </xf>
    <xf numFmtId="0" fontId="8" fillId="0" borderId="22" xfId="0" applyFont="1" applyBorder="1" applyAlignment="1">
      <alignment horizontal="left" vertical="center"/>
    </xf>
    <xf numFmtId="0" fontId="8" fillId="0" borderId="23" xfId="0" applyFont="1" applyBorder="1" applyAlignment="1">
      <alignment horizontal="left" vertical="center"/>
    </xf>
    <xf numFmtId="179" fontId="10" fillId="0" borderId="3" xfId="0" applyNumberFormat="1" applyFont="1" applyBorder="1" applyAlignment="1">
      <alignment horizontal="center" vertical="center"/>
    </xf>
    <xf numFmtId="0" fontId="8" fillId="0" borderId="3" xfId="0" applyFont="1" applyBorder="1" applyAlignment="1">
      <alignment horizontal="left" vertical="center"/>
    </xf>
    <xf numFmtId="0" fontId="39" fillId="0" borderId="22" xfId="0" applyFont="1" applyBorder="1" applyAlignment="1">
      <alignment horizontal="center" vertical="center" wrapText="1" shrinkToFit="1" readingOrder="1"/>
    </xf>
    <xf numFmtId="0" fontId="39" fillId="0" borderId="3" xfId="0" applyFont="1" applyBorder="1" applyAlignment="1">
      <alignment horizontal="center" vertical="center" wrapText="1" shrinkToFit="1" readingOrder="1"/>
    </xf>
    <xf numFmtId="0" fontId="39" fillId="0" borderId="23" xfId="0" applyFont="1" applyBorder="1" applyAlignment="1">
      <alignment horizontal="center" vertical="center" wrapText="1" shrinkToFit="1" readingOrder="1"/>
    </xf>
    <xf numFmtId="0" fontId="7" fillId="0" borderId="22" xfId="0" applyFont="1" applyBorder="1" applyAlignment="1">
      <alignment horizontal="center" vertical="center" shrinkToFit="1" readingOrder="1"/>
    </xf>
    <xf numFmtId="0" fontId="7" fillId="0" borderId="3" xfId="0" applyFont="1" applyBorder="1" applyAlignment="1">
      <alignment horizontal="center" vertical="center" shrinkToFit="1" readingOrder="1"/>
    </xf>
    <xf numFmtId="0" fontId="7" fillId="0" borderId="23" xfId="0" applyFont="1" applyBorder="1" applyAlignment="1">
      <alignment horizontal="center" vertical="center" shrinkToFit="1" readingOrder="1"/>
    </xf>
    <xf numFmtId="0" fontId="7" fillId="0" borderId="22" xfId="0" applyFont="1" applyBorder="1" applyAlignment="1">
      <alignment horizontal="center" vertical="center" textRotation="255" shrinkToFit="1" readingOrder="1"/>
    </xf>
    <xf numFmtId="0" fontId="7" fillId="0" borderId="3" xfId="0" applyFont="1" applyBorder="1" applyAlignment="1">
      <alignment horizontal="center" vertical="center" textRotation="255" shrinkToFit="1" readingOrder="1"/>
    </xf>
    <xf numFmtId="0" fontId="7" fillId="0" borderId="23" xfId="0" applyFont="1" applyBorder="1" applyAlignment="1">
      <alignment horizontal="center" vertical="center" textRotation="255" shrinkToFit="1" readingOrder="1"/>
    </xf>
    <xf numFmtId="0" fontId="18" fillId="2" borderId="5" xfId="0" applyFont="1" applyFill="1" applyBorder="1" applyAlignment="1" applyProtection="1">
      <alignment horizontal="center" vertical="center" wrapText="1" shrinkToFit="1"/>
    </xf>
    <xf numFmtId="0" fontId="18" fillId="2" borderId="19"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14" xfId="0" applyFont="1" applyFill="1" applyBorder="1" applyAlignment="1">
      <alignment horizontal="center" vertical="center" wrapText="1"/>
    </xf>
    <xf numFmtId="0" fontId="18" fillId="2" borderId="5" xfId="0" applyFont="1" applyFill="1" applyBorder="1" applyAlignment="1">
      <alignment horizontal="center" vertical="center" shrinkToFit="1"/>
    </xf>
    <xf numFmtId="178" fontId="18" fillId="2" borderId="5" xfId="3" applyFont="1" applyFill="1" applyBorder="1" applyAlignment="1" applyProtection="1">
      <alignment horizontal="center" vertical="center" wrapText="1"/>
    </xf>
    <xf numFmtId="0" fontId="7" fillId="0" borderId="20" xfId="0" applyFont="1" applyBorder="1" applyAlignment="1">
      <alignment horizontal="center" vertical="center" textRotation="255" shrinkToFit="1" readingOrder="1"/>
    </xf>
    <xf numFmtId="0" fontId="39" fillId="0" borderId="20" xfId="0" applyFont="1" applyBorder="1" applyAlignment="1">
      <alignment horizontal="center" vertical="center" wrapText="1" shrinkToFit="1" readingOrder="1"/>
    </xf>
    <xf numFmtId="0" fontId="40" fillId="0" borderId="20" xfId="0" applyFont="1" applyBorder="1" applyAlignment="1">
      <alignment horizontal="center" vertical="center" wrapText="1" shrinkToFit="1" readingOrder="1"/>
    </xf>
    <xf numFmtId="179" fontId="10" fillId="0" borderId="20" xfId="0" applyNumberFormat="1" applyFont="1" applyBorder="1" applyAlignment="1">
      <alignment horizontal="center" vertical="center"/>
    </xf>
    <xf numFmtId="0" fontId="8" fillId="0" borderId="20" xfId="0" applyFont="1" applyBorder="1" applyAlignment="1">
      <alignment horizontal="left" vertical="center"/>
    </xf>
    <xf numFmtId="0" fontId="41" fillId="0" borderId="8" xfId="2" applyFont="1" applyBorder="1" applyProtection="1">
      <alignment vertical="center"/>
    </xf>
    <xf numFmtId="0" fontId="41" fillId="0" borderId="8" xfId="2" applyFont="1" applyBorder="1" applyAlignment="1" applyProtection="1">
      <alignment horizontal="center" vertical="center" wrapText="1"/>
    </xf>
    <xf numFmtId="0" fontId="7" fillId="0" borderId="0" xfId="0" applyFont="1" applyBorder="1" applyAlignment="1">
      <alignment horizontal="center" vertical="center" wrapText="1"/>
    </xf>
    <xf numFmtId="0" fontId="34" fillId="7" borderId="67"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18" xfId="0" applyFont="1" applyFill="1" applyBorder="1" applyAlignment="1">
      <alignment horizontal="center" vertical="center"/>
    </xf>
    <xf numFmtId="0" fontId="7" fillId="0" borderId="18" xfId="0" applyFont="1" applyBorder="1" applyAlignment="1">
      <alignment horizontal="center" vertical="center" wrapText="1"/>
    </xf>
    <xf numFmtId="0" fontId="7" fillId="0" borderId="14" xfId="0" applyFont="1" applyBorder="1" applyAlignment="1">
      <alignment horizontal="center" vertical="center" wrapText="1"/>
    </xf>
    <xf numFmtId="0" fontId="21" fillId="2" borderId="5" xfId="0" applyFont="1" applyFill="1" applyBorder="1" applyAlignment="1">
      <alignment horizontal="center" vertical="center"/>
    </xf>
  </cellXfs>
  <cellStyles count="4">
    <cellStyle name="Excel Built-in Comma [0]" xfId="3"/>
    <cellStyle name="パーセント" xfId="1" builtinId="5"/>
    <cellStyle name="ハイパーリンク" xfId="2" builtinId="8"/>
    <cellStyle name="標準" xfId="0" builtinId="0"/>
  </cellStyles>
  <dxfs count="0"/>
  <tableStyles count="0" defaultTableStyle="TableStyleMedium2" defaultPivotStyle="PivotStyleLight16"/>
  <colors>
    <mruColors>
      <color rgb="FF008080"/>
      <color rgb="FF339966"/>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5794207882607058E-2"/>
          <c:y val="6.4140238440368369E-2"/>
          <c:w val="0.9574950608597389"/>
          <c:h val="0.781344722819033"/>
        </c:manualLayout>
      </c:layout>
      <c:barChart>
        <c:barDir val="col"/>
        <c:grouping val="clustered"/>
        <c:varyColors val="0"/>
        <c:ser>
          <c:idx val="0"/>
          <c:order val="0"/>
          <c:spPr>
            <a:solidFill>
              <a:srgbClr val="31859C"/>
            </a:solidFill>
            <a:ln w="25400">
              <a:noFill/>
            </a:ln>
          </c:spPr>
          <c:invertIfNegative val="0"/>
          <c:cat>
            <c:strRef>
              <c:f>分析シート!$AF$12:$AF$19</c:f>
              <c:strCache>
                <c:ptCount val="8"/>
                <c:pt idx="0">
                  <c:v>新規需要</c:v>
                </c:pt>
                <c:pt idx="1">
                  <c:v>うち都内生産分</c:v>
                </c:pt>
                <c:pt idx="2">
                  <c:v>商業ﾏｰｼﾞﾝ・運賃 （移輸入分）</c:v>
                </c:pt>
                <c:pt idx="3">
                  <c:v>直接効果</c:v>
                </c:pt>
                <c:pt idx="4">
                  <c:v>第1次間接効果</c:v>
                </c:pt>
                <c:pt idx="5">
                  <c:v>第2次間接効果</c:v>
                </c:pt>
                <c:pt idx="6">
                  <c:v>生産誘発効果    （総合効果）</c:v>
                </c:pt>
                <c:pt idx="7">
                  <c:v>粗付加価値誘発効果（総合効果）</c:v>
                </c:pt>
              </c:strCache>
            </c:strRef>
          </c:cat>
          <c:val>
            <c:numRef>
              <c:f>分析シート!$AH$12:$AH$19</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CDA0-4D49-88AD-55183A03CEFD}"/>
            </c:ext>
          </c:extLst>
        </c:ser>
        <c:dLbls>
          <c:showLegendKey val="0"/>
          <c:showVal val="0"/>
          <c:showCatName val="0"/>
          <c:showSerName val="0"/>
          <c:showPercent val="0"/>
          <c:showBubbleSize val="0"/>
        </c:dLbls>
        <c:gapWidth val="150"/>
        <c:axId val="358986296"/>
        <c:axId val="1"/>
      </c:barChart>
      <c:catAx>
        <c:axId val="358986296"/>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700" b="0" i="0" u="none" strike="noStrike" baseline="0">
                <a:solidFill>
                  <a:srgbClr val="000000"/>
                </a:solidFill>
                <a:latin typeface="Meiryo UI"/>
                <a:ea typeface="Meiryo UI"/>
                <a:cs typeface="Meiryo UI"/>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808080"/>
              </a:solidFill>
              <a:prstDash val="solid"/>
            </a:ln>
          </c:spPr>
        </c:majorGridlines>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Arial Unicode MS"/>
                <a:ea typeface="Arial Unicode MS"/>
                <a:cs typeface="Arial Unicode MS"/>
              </a:defRPr>
            </a:pPr>
            <a:endParaRPr lang="ja-JP"/>
          </a:p>
        </c:txPr>
        <c:crossAx val="358986296"/>
        <c:crossesAt val="1"/>
        <c:crossBetween val="between"/>
      </c:valAx>
      <c:spPr>
        <a:solidFill>
          <a:srgbClr val="FFFFFF"/>
        </a:solidFill>
        <a:ln w="25400">
          <a:noFill/>
        </a:ln>
      </c:spPr>
    </c:plotArea>
    <c:plotVisOnly val="1"/>
    <c:dispBlanksAs val="gap"/>
    <c:showDLblsOverMax val="0"/>
  </c:chart>
  <c:spPr>
    <a:no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180555555555551" footer="0.51180555555555551"/>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新規需要の内訳</a:t>
            </a:r>
          </a:p>
        </c:rich>
      </c:tx>
      <c:layout>
        <c:manualLayout>
          <c:xMode val="edge"/>
          <c:yMode val="edge"/>
          <c:x val="0.23762376237623761"/>
          <c:y val="2.7692307692307693E-2"/>
        </c:manualLayout>
      </c:layout>
      <c:overlay val="0"/>
      <c:spPr>
        <a:noFill/>
        <a:ln w="25400">
          <a:noFill/>
        </a:ln>
      </c:spPr>
    </c:title>
    <c:autoTitleDeleted val="0"/>
    <c:plotArea>
      <c:layout>
        <c:manualLayout>
          <c:layoutTarget val="inner"/>
          <c:xMode val="edge"/>
          <c:yMode val="edge"/>
          <c:x val="0.12376237623762376"/>
          <c:y val="0.33230856601561076"/>
          <c:w val="0.44801980198019797"/>
          <c:h val="0.55692454119282908"/>
        </c:manualLayout>
      </c:layout>
      <c:pieChart>
        <c:varyColors val="1"/>
        <c:ser>
          <c:idx val="0"/>
          <c:order val="0"/>
          <c:tx>
            <c:strRef>
              <c:f>分析シート!$AC$10:$AC$11</c:f>
              <c:strCache>
                <c:ptCount val="2"/>
                <c:pt idx="0">
                  <c:v>新規需要の内訳</c:v>
                </c:pt>
                <c:pt idx="1">
                  <c:v>割合</c:v>
                </c:pt>
              </c:strCache>
            </c:strRef>
          </c:tx>
          <c:spPr>
            <a:solidFill>
              <a:srgbClr val="4F81BD"/>
            </a:solidFill>
            <a:ln w="12700">
              <a:solidFill>
                <a:srgbClr val="FFFFFF"/>
              </a:solidFill>
              <a:prstDash val="solid"/>
            </a:ln>
          </c:spPr>
          <c:dPt>
            <c:idx val="0"/>
            <c:bubble3D val="0"/>
            <c:spPr>
              <a:solidFill>
                <a:srgbClr val="C00000"/>
              </a:solidFill>
              <a:ln w="12700">
                <a:solidFill>
                  <a:srgbClr val="FFFFFF"/>
                </a:solidFill>
                <a:prstDash val="solid"/>
              </a:ln>
            </c:spPr>
            <c:extLst>
              <c:ext xmlns:c16="http://schemas.microsoft.com/office/drawing/2014/chart" uri="{C3380CC4-5D6E-409C-BE32-E72D297353CC}">
                <c16:uniqueId val="{00000001-6C90-4DEA-92FE-D2C3098963A6}"/>
              </c:ext>
            </c:extLst>
          </c:dPt>
          <c:dPt>
            <c:idx val="1"/>
            <c:bubble3D val="0"/>
            <c:spPr>
              <a:solidFill>
                <a:srgbClr val="77933C"/>
              </a:solidFill>
              <a:ln w="12700">
                <a:solidFill>
                  <a:srgbClr val="FFFFFF"/>
                </a:solidFill>
                <a:prstDash val="solid"/>
              </a:ln>
            </c:spPr>
            <c:extLst>
              <c:ext xmlns:c16="http://schemas.microsoft.com/office/drawing/2014/chart" uri="{C3380CC4-5D6E-409C-BE32-E72D297353CC}">
                <c16:uniqueId val="{00000003-6C90-4DEA-92FE-D2C3098963A6}"/>
              </c:ext>
            </c:extLst>
          </c:dPt>
          <c:dPt>
            <c:idx val="2"/>
            <c:bubble3D val="0"/>
            <c:spPr>
              <a:solidFill>
                <a:srgbClr val="31859C"/>
              </a:solidFill>
              <a:ln w="12700">
                <a:solidFill>
                  <a:srgbClr val="FFFFFF"/>
                </a:solidFill>
                <a:prstDash val="solid"/>
              </a:ln>
            </c:spPr>
            <c:extLst>
              <c:ext xmlns:c16="http://schemas.microsoft.com/office/drawing/2014/chart" uri="{C3380CC4-5D6E-409C-BE32-E72D297353CC}">
                <c16:uniqueId val="{00000005-6C90-4DEA-92FE-D2C3098963A6}"/>
              </c:ext>
            </c:extLst>
          </c:dPt>
          <c:dLbls>
            <c:dLbl>
              <c:idx val="0"/>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ja-JP"/>
                </a:p>
              </c:txPr>
              <c:showLegendKey val="0"/>
              <c:showVal val="0"/>
              <c:showCatName val="0"/>
              <c:showSerName val="0"/>
              <c:showPercent val="1"/>
              <c:showBubbleSize val="0"/>
              <c:extLst>
                <c:ext xmlns:c16="http://schemas.microsoft.com/office/drawing/2014/chart" uri="{C3380CC4-5D6E-409C-BE32-E72D297353CC}">
                  <c16:uniqueId val="{00000001-6C90-4DEA-92FE-D2C3098963A6}"/>
                </c:ext>
              </c:extLst>
            </c:dLbl>
            <c:dLbl>
              <c:idx val="1"/>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ja-JP"/>
                </a:p>
              </c:txPr>
              <c:showLegendKey val="0"/>
              <c:showVal val="0"/>
              <c:showCatName val="0"/>
              <c:showSerName val="0"/>
              <c:showPercent val="1"/>
              <c:showBubbleSize val="0"/>
              <c:extLst>
                <c:ext xmlns:c16="http://schemas.microsoft.com/office/drawing/2014/chart" uri="{C3380CC4-5D6E-409C-BE32-E72D297353CC}">
                  <c16:uniqueId val="{00000003-6C90-4DEA-92FE-D2C3098963A6}"/>
                </c:ext>
              </c:extLst>
            </c:dLbl>
            <c:dLbl>
              <c:idx val="2"/>
              <c:layout>
                <c:manualLayout>
                  <c:x val="0.117784288591833"/>
                  <c:y val="0.131785098948521"/>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ja-JP"/>
                </a:p>
              </c:txPr>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6C90-4DEA-92FE-D2C3098963A6}"/>
                </c:ext>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a:ea typeface="Arial"/>
                    <a:cs typeface="Arial"/>
                  </a:defRPr>
                </a:pPr>
                <a:endParaRPr lang="ja-JP"/>
              </a:p>
            </c:txPr>
            <c:showLegendKey val="0"/>
            <c:showVal val="0"/>
            <c:showCatName val="0"/>
            <c:showSerName val="0"/>
            <c:showPercent val="1"/>
            <c:showBubbleSize val="0"/>
            <c:showLeaderLines val="0"/>
            <c:extLst>
              <c:ext xmlns:c15="http://schemas.microsoft.com/office/drawing/2012/chart" uri="{CE6537A1-D6FC-4f65-9D91-7224C49458BB}"/>
            </c:extLst>
          </c:dLbls>
          <c:cat>
            <c:strRef>
              <c:f>分析シート!$AB$12:$AB$14</c:f>
              <c:strCache>
                <c:ptCount val="3"/>
                <c:pt idx="0">
                  <c:v>都内生産分</c:v>
                </c:pt>
                <c:pt idx="1">
                  <c:v>他県生産分</c:v>
                </c:pt>
                <c:pt idx="2">
                  <c:v>輸入分</c:v>
                </c:pt>
              </c:strCache>
            </c:strRef>
          </c:cat>
          <c:val>
            <c:numRef>
              <c:f>分析シート!$AC$12:$AC$14</c:f>
              <c:numCache>
                <c:formatCode>0.0%</c:formatCode>
                <c:ptCount val="3"/>
                <c:pt idx="0">
                  <c:v>0</c:v>
                </c:pt>
                <c:pt idx="1">
                  <c:v>0</c:v>
                </c:pt>
                <c:pt idx="2">
                  <c:v>0</c:v>
                </c:pt>
              </c:numCache>
            </c:numRef>
          </c:val>
          <c:extLst>
            <c:ext xmlns:c16="http://schemas.microsoft.com/office/drawing/2014/chart" uri="{C3380CC4-5D6E-409C-BE32-E72D297353CC}">
              <c16:uniqueId val="{00000006-6C90-4DEA-92FE-D2C3098963A6}"/>
            </c:ext>
          </c:extLst>
        </c:ser>
        <c:ser>
          <c:idx val="1"/>
          <c:order val="1"/>
          <c:tx>
            <c:v>単位：百万円 金額</c:v>
          </c:tx>
          <c:spPr>
            <a:solidFill>
              <a:srgbClr val="C0504D"/>
            </a:solidFill>
            <a:ln w="25400">
              <a:noFill/>
            </a:ln>
          </c:spPr>
          <c:dPt>
            <c:idx val="0"/>
            <c:bubble3D val="0"/>
            <c:spPr>
              <a:solidFill>
                <a:srgbClr val="4F81BD"/>
              </a:solidFill>
              <a:ln w="25400">
                <a:noFill/>
              </a:ln>
            </c:spPr>
            <c:extLst>
              <c:ext xmlns:c16="http://schemas.microsoft.com/office/drawing/2014/chart" uri="{C3380CC4-5D6E-409C-BE32-E72D297353CC}">
                <c16:uniqueId val="{00000008-6C90-4DEA-92FE-D2C3098963A6}"/>
              </c:ext>
            </c:extLst>
          </c:dPt>
          <c:dPt>
            <c:idx val="1"/>
            <c:bubble3D val="0"/>
            <c:extLst>
              <c:ext xmlns:c16="http://schemas.microsoft.com/office/drawing/2014/chart" uri="{C3380CC4-5D6E-409C-BE32-E72D297353CC}">
                <c16:uniqueId val="{00000009-6C90-4DEA-92FE-D2C3098963A6}"/>
              </c:ext>
            </c:extLst>
          </c:dPt>
          <c:dPt>
            <c:idx val="2"/>
            <c:bubble3D val="0"/>
            <c:spPr>
              <a:solidFill>
                <a:srgbClr val="9BBB59"/>
              </a:solidFill>
              <a:ln w="25400">
                <a:noFill/>
              </a:ln>
            </c:spPr>
            <c:extLst>
              <c:ext xmlns:c16="http://schemas.microsoft.com/office/drawing/2014/chart" uri="{C3380CC4-5D6E-409C-BE32-E72D297353CC}">
                <c16:uniqueId val="{0000000B-6C90-4DEA-92FE-D2C3098963A6}"/>
              </c:ext>
            </c:extLst>
          </c:dPt>
          <c:cat>
            <c:strRef>
              <c:f>分析シート!$AB$12:$AB$14</c:f>
              <c:strCache>
                <c:ptCount val="3"/>
                <c:pt idx="0">
                  <c:v>都内生産分</c:v>
                </c:pt>
                <c:pt idx="1">
                  <c:v>他県生産分</c:v>
                </c:pt>
                <c:pt idx="2">
                  <c:v>輸入分</c:v>
                </c:pt>
              </c:strCache>
            </c:strRef>
          </c:cat>
          <c:val>
            <c:numLit>
              <c:formatCode>General</c:formatCode>
              <c:ptCount val="3"/>
              <c:pt idx="0">
                <c:v>14508.073295425276</c:v>
              </c:pt>
              <c:pt idx="1">
                <c:v>14759.071036337329</c:v>
              </c:pt>
              <c:pt idx="2">
                <c:v>5764.5015152962205</c:v>
              </c:pt>
            </c:numLit>
          </c:val>
          <c:extLst>
            <c:ext xmlns:c16="http://schemas.microsoft.com/office/drawing/2014/chart" uri="{C3380CC4-5D6E-409C-BE32-E72D297353CC}">
              <c16:uniqueId val="{0000000C-6C90-4DEA-92FE-D2C3098963A6}"/>
            </c:ext>
          </c:extLst>
        </c:ser>
        <c:dLbls>
          <c:showLegendKey val="0"/>
          <c:showVal val="0"/>
          <c:showCatName val="0"/>
          <c:showSerName val="0"/>
          <c:showPercent val="0"/>
          <c:showBubbleSize val="0"/>
          <c:showLeaderLines val="0"/>
        </c:dLbls>
        <c:firstSliceAng val="0"/>
      </c:pieChart>
      <c:spPr>
        <a:noFill/>
        <a:ln w="25400">
          <a:noFill/>
        </a:ln>
      </c:spPr>
    </c:plotArea>
    <c:legend>
      <c:legendPos val="r"/>
      <c:layout>
        <c:manualLayout>
          <c:xMode val="edge"/>
          <c:yMode val="edge"/>
          <c:x val="0.66584158415841588"/>
          <c:y val="0.46153967292549974"/>
          <c:w val="0.26485148514851486"/>
          <c:h val="0.23384696143751266"/>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ja-JP"/>
        </a:p>
      </c:txPr>
    </c:legend>
    <c:plotVisOnly val="1"/>
    <c:dispBlanksAs val="zero"/>
    <c:showDLblsOverMax val="0"/>
  </c:chart>
  <c:spPr>
    <a:no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180555555555551" footer="0.51180555555555551"/>
    <c:pageSetup paperSize="9" firstPageNumber="0"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DejaVu Sans"/>
                <a:ea typeface="DejaVu Sans"/>
                <a:cs typeface="DejaVu Sans"/>
              </a:defRPr>
            </a:pPr>
            <a:r>
              <a:rPr lang="ja-JP" altLang="en-US"/>
              <a:t>生産誘発効果の内訳</a:t>
            </a:r>
          </a:p>
        </c:rich>
      </c:tx>
      <c:layout>
        <c:manualLayout>
          <c:xMode val="edge"/>
          <c:yMode val="edge"/>
          <c:x val="0.18114209048930915"/>
          <c:y val="2.7692307692307693E-2"/>
        </c:manualLayout>
      </c:layout>
      <c:overlay val="0"/>
      <c:spPr>
        <a:noFill/>
        <a:ln w="25400">
          <a:noFill/>
        </a:ln>
      </c:spPr>
    </c:title>
    <c:autoTitleDeleted val="0"/>
    <c:plotArea>
      <c:layout>
        <c:manualLayout>
          <c:layoutTarget val="inner"/>
          <c:xMode val="edge"/>
          <c:yMode val="edge"/>
          <c:x val="0.11910716876635499"/>
          <c:y val="0.3630778776837229"/>
          <c:w val="0.39454249653855084"/>
          <c:h val="0.48923205552298243"/>
        </c:manualLayout>
      </c:layout>
      <c:pieChart>
        <c:varyColors val="1"/>
        <c:ser>
          <c:idx val="0"/>
          <c:order val="0"/>
          <c:spPr>
            <a:solidFill>
              <a:srgbClr val="4F81BD"/>
            </a:solidFill>
            <a:ln w="12700">
              <a:solidFill>
                <a:srgbClr val="FFFFFF"/>
              </a:solidFill>
              <a:prstDash val="solid"/>
            </a:ln>
          </c:spPr>
          <c:dPt>
            <c:idx val="0"/>
            <c:bubble3D val="0"/>
            <c:spPr>
              <a:solidFill>
                <a:srgbClr val="C00000"/>
              </a:solidFill>
              <a:ln w="12700">
                <a:solidFill>
                  <a:srgbClr val="FFFFFF"/>
                </a:solidFill>
                <a:prstDash val="solid"/>
              </a:ln>
            </c:spPr>
            <c:extLst>
              <c:ext xmlns:c16="http://schemas.microsoft.com/office/drawing/2014/chart" uri="{C3380CC4-5D6E-409C-BE32-E72D297353CC}">
                <c16:uniqueId val="{00000001-750C-4F8D-9426-0FD59D87BD7D}"/>
              </c:ext>
            </c:extLst>
          </c:dPt>
          <c:dPt>
            <c:idx val="1"/>
            <c:bubble3D val="0"/>
            <c:spPr>
              <a:solidFill>
                <a:srgbClr val="77933C"/>
              </a:solidFill>
              <a:ln w="12700">
                <a:solidFill>
                  <a:srgbClr val="FFFFFF"/>
                </a:solidFill>
                <a:prstDash val="solid"/>
              </a:ln>
            </c:spPr>
            <c:extLst>
              <c:ext xmlns:c16="http://schemas.microsoft.com/office/drawing/2014/chart" uri="{C3380CC4-5D6E-409C-BE32-E72D297353CC}">
                <c16:uniqueId val="{00000003-750C-4F8D-9426-0FD59D87BD7D}"/>
              </c:ext>
            </c:extLst>
          </c:dPt>
          <c:dPt>
            <c:idx val="2"/>
            <c:bubble3D val="0"/>
            <c:spPr>
              <a:solidFill>
                <a:srgbClr val="31859C"/>
              </a:solidFill>
              <a:ln w="12700">
                <a:solidFill>
                  <a:srgbClr val="FFFFFF"/>
                </a:solidFill>
                <a:prstDash val="solid"/>
              </a:ln>
            </c:spPr>
            <c:extLst>
              <c:ext xmlns:c16="http://schemas.microsoft.com/office/drawing/2014/chart" uri="{C3380CC4-5D6E-409C-BE32-E72D297353CC}">
                <c16:uniqueId val="{00000005-750C-4F8D-9426-0FD59D87BD7D}"/>
              </c:ext>
            </c:extLst>
          </c:dPt>
          <c:dLbls>
            <c:dLbl>
              <c:idx val="0"/>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ja-JP"/>
                </a:p>
              </c:txPr>
              <c:showLegendKey val="0"/>
              <c:showVal val="0"/>
              <c:showCatName val="0"/>
              <c:showSerName val="0"/>
              <c:showPercent val="1"/>
              <c:showBubbleSize val="0"/>
              <c:extLst>
                <c:ext xmlns:c16="http://schemas.microsoft.com/office/drawing/2014/chart" uri="{C3380CC4-5D6E-409C-BE32-E72D297353CC}">
                  <c16:uniqueId val="{00000001-750C-4F8D-9426-0FD59D87BD7D}"/>
                </c:ext>
              </c:extLst>
            </c:dLbl>
            <c:dLbl>
              <c:idx val="1"/>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ja-JP"/>
                </a:p>
              </c:txPr>
              <c:showLegendKey val="0"/>
              <c:showVal val="0"/>
              <c:showCatName val="0"/>
              <c:showSerName val="0"/>
              <c:showPercent val="1"/>
              <c:showBubbleSize val="0"/>
              <c:extLst>
                <c:ext xmlns:c16="http://schemas.microsoft.com/office/drawing/2014/chart" uri="{C3380CC4-5D6E-409C-BE32-E72D297353CC}">
                  <c16:uniqueId val="{00000003-750C-4F8D-9426-0FD59D87BD7D}"/>
                </c:ext>
              </c:extLst>
            </c:dLbl>
            <c:dLbl>
              <c:idx val="2"/>
              <c:layout>
                <c:manualLayout>
                  <c:x val="9.4317064275154197E-2"/>
                  <c:y val="0.12398373019637605"/>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ja-JP"/>
                </a:p>
              </c:txPr>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750C-4F8D-9426-0FD59D87BD7D}"/>
                </c:ext>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a:ea typeface="Arial"/>
                    <a:cs typeface="Arial"/>
                  </a:defRPr>
                </a:pPr>
                <a:endParaRPr lang="ja-JP"/>
              </a:p>
            </c:txPr>
            <c:showLegendKey val="0"/>
            <c:showVal val="0"/>
            <c:showCatName val="0"/>
            <c:showSerName val="0"/>
            <c:showPercent val="1"/>
            <c:showBubbleSize val="0"/>
            <c:showLeaderLines val="0"/>
            <c:extLst>
              <c:ext xmlns:c15="http://schemas.microsoft.com/office/drawing/2012/chart" uri="{CE6537A1-D6FC-4f65-9D91-7224C49458BB}"/>
            </c:extLst>
          </c:dLbls>
          <c:cat>
            <c:strRef>
              <c:f>分析シート!$AF$15:$AF$17</c:f>
              <c:strCache>
                <c:ptCount val="3"/>
                <c:pt idx="0">
                  <c:v>直接効果</c:v>
                </c:pt>
                <c:pt idx="1">
                  <c:v>第1次間接効果</c:v>
                </c:pt>
                <c:pt idx="2">
                  <c:v>第2次間接効果</c:v>
                </c:pt>
              </c:strCache>
            </c:strRef>
          </c:cat>
          <c:val>
            <c:numRef>
              <c:f>分析シート!$AG$15:$AG$17</c:f>
              <c:numCache>
                <c:formatCode>0.0%</c:formatCode>
                <c:ptCount val="3"/>
                <c:pt idx="0">
                  <c:v>0</c:v>
                </c:pt>
                <c:pt idx="1">
                  <c:v>0</c:v>
                </c:pt>
                <c:pt idx="2">
                  <c:v>0</c:v>
                </c:pt>
              </c:numCache>
            </c:numRef>
          </c:val>
          <c:extLst>
            <c:ext xmlns:c16="http://schemas.microsoft.com/office/drawing/2014/chart" uri="{C3380CC4-5D6E-409C-BE32-E72D297353CC}">
              <c16:uniqueId val="{00000006-750C-4F8D-9426-0FD59D87BD7D}"/>
            </c:ext>
          </c:extLst>
        </c:ser>
        <c:ser>
          <c:idx val="1"/>
          <c:order val="1"/>
          <c:spPr>
            <a:solidFill>
              <a:srgbClr val="C0504D"/>
            </a:solidFill>
            <a:ln w="25400">
              <a:noFill/>
            </a:ln>
          </c:spPr>
          <c:dPt>
            <c:idx val="0"/>
            <c:bubble3D val="0"/>
            <c:spPr>
              <a:solidFill>
                <a:srgbClr val="4F81BD"/>
              </a:solidFill>
              <a:ln w="25400">
                <a:noFill/>
              </a:ln>
            </c:spPr>
            <c:extLst>
              <c:ext xmlns:c16="http://schemas.microsoft.com/office/drawing/2014/chart" uri="{C3380CC4-5D6E-409C-BE32-E72D297353CC}">
                <c16:uniqueId val="{00000008-750C-4F8D-9426-0FD59D87BD7D}"/>
              </c:ext>
            </c:extLst>
          </c:dPt>
          <c:dPt>
            <c:idx val="1"/>
            <c:bubble3D val="0"/>
            <c:extLst>
              <c:ext xmlns:c16="http://schemas.microsoft.com/office/drawing/2014/chart" uri="{C3380CC4-5D6E-409C-BE32-E72D297353CC}">
                <c16:uniqueId val="{00000009-750C-4F8D-9426-0FD59D87BD7D}"/>
              </c:ext>
            </c:extLst>
          </c:dPt>
          <c:dPt>
            <c:idx val="2"/>
            <c:bubble3D val="0"/>
            <c:extLst>
              <c:ext xmlns:c16="http://schemas.microsoft.com/office/drawing/2014/chart" uri="{C3380CC4-5D6E-409C-BE32-E72D297353CC}">
                <c16:uniqueId val="{0000000A-750C-4F8D-9426-0FD59D87BD7D}"/>
              </c:ext>
            </c:extLst>
          </c:dPt>
          <c:dLbls>
            <c:dLbl>
              <c:idx val="0"/>
              <c:spPr>
                <a:noFill/>
                <a:ln w="25400">
                  <a:noFill/>
                </a:ln>
              </c:spPr>
              <c:txPr>
                <a:bodyPr/>
                <a:lstStyle/>
                <a:p>
                  <a:pPr>
                    <a:defRPr sz="1000" b="0" i="0" u="none" strike="noStrike" baseline="0">
                      <a:solidFill>
                        <a:srgbClr val="000000"/>
                      </a:solidFill>
                      <a:latin typeface="Arial"/>
                      <a:ea typeface="Arial"/>
                      <a:cs typeface="Arial"/>
                    </a:defRPr>
                  </a:pPr>
                  <a:endParaRPr lang="ja-JP"/>
                </a:p>
              </c:txPr>
              <c:showLegendKey val="0"/>
              <c:showVal val="0"/>
              <c:showCatName val="0"/>
              <c:showSerName val="0"/>
              <c:showPercent val="1"/>
              <c:showBubbleSize val="0"/>
              <c:extLst>
                <c:ext xmlns:c16="http://schemas.microsoft.com/office/drawing/2014/chart" uri="{C3380CC4-5D6E-409C-BE32-E72D297353CC}">
                  <c16:uniqueId val="{00000008-750C-4F8D-9426-0FD59D87BD7D}"/>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Arial"/>
                    <a:ea typeface="Arial"/>
                    <a:cs typeface="Arial"/>
                  </a:defRPr>
                </a:pPr>
                <a:endParaRPr lang="ja-JP"/>
              </a:p>
            </c:txPr>
            <c:showLegendKey val="0"/>
            <c:showVal val="0"/>
            <c:showCatName val="0"/>
            <c:showSerName val="0"/>
            <c:showPercent val="1"/>
            <c:showBubbleSize val="0"/>
            <c:showLeaderLines val="0"/>
            <c:extLst>
              <c:ext xmlns:c15="http://schemas.microsoft.com/office/drawing/2012/chart" uri="{CE6537A1-D6FC-4f65-9D91-7224C49458BB}"/>
            </c:extLst>
          </c:dLbls>
          <c:cat>
            <c:strRef>
              <c:f>分析シート!$AF$15:$AF$17</c:f>
              <c:strCache>
                <c:ptCount val="3"/>
                <c:pt idx="0">
                  <c:v>直接効果</c:v>
                </c:pt>
                <c:pt idx="1">
                  <c:v>第1次間接効果</c:v>
                </c:pt>
                <c:pt idx="2">
                  <c:v>第2次間接効果</c:v>
                </c:pt>
              </c:strCache>
            </c:strRef>
          </c:cat>
          <c:val>
            <c:numLit>
              <c:formatCode>General</c:formatCode>
              <c:ptCount val="1"/>
              <c:pt idx="0">
                <c:v>0</c:v>
              </c:pt>
            </c:numLit>
          </c:val>
          <c:extLst>
            <c:ext xmlns:c16="http://schemas.microsoft.com/office/drawing/2014/chart" uri="{C3380CC4-5D6E-409C-BE32-E72D297353CC}">
              <c16:uniqueId val="{0000000B-750C-4F8D-9426-0FD59D87BD7D}"/>
            </c:ext>
          </c:extLst>
        </c:ser>
        <c:dLbls>
          <c:showLegendKey val="0"/>
          <c:showVal val="0"/>
          <c:showCatName val="0"/>
          <c:showSerName val="0"/>
          <c:showPercent val="0"/>
          <c:showBubbleSize val="0"/>
          <c:showLeaderLines val="0"/>
        </c:dLbls>
        <c:firstSliceAng val="0"/>
      </c:pieChart>
      <c:spPr>
        <a:noFill/>
        <a:ln w="25400">
          <a:noFill/>
        </a:ln>
      </c:spPr>
    </c:plotArea>
    <c:legend>
      <c:legendPos val="r"/>
      <c:layout>
        <c:manualLayout>
          <c:xMode val="edge"/>
          <c:yMode val="edge"/>
          <c:x val="0.57320327204756971"/>
          <c:y val="0.46769351907934587"/>
          <c:w val="0.34243306435330823"/>
          <c:h val="0.2338469614375126"/>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ja-JP"/>
        </a:p>
      </c:txPr>
    </c:legend>
    <c:plotVisOnly val="1"/>
    <c:dispBlanksAs val="zero"/>
    <c:showDLblsOverMax val="0"/>
  </c:chart>
  <c:spPr>
    <a:no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180555555555551" footer="0.51180555555555551"/>
    <c:pageSetup firstPageNumber="0"/>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15</xdr:col>
      <xdr:colOff>609600</xdr:colOff>
      <xdr:row>9</xdr:row>
      <xdr:rowOff>0</xdr:rowOff>
    </xdr:from>
    <xdr:to>
      <xdr:col>15</xdr:col>
      <xdr:colOff>609600</xdr:colOff>
      <xdr:row>10</xdr:row>
      <xdr:rowOff>190500</xdr:rowOff>
    </xdr:to>
    <xdr:cxnSp macro="">
      <xdr:nvCxnSpPr>
        <xdr:cNvPr id="2" name="Line 1"/>
        <xdr:cNvCxnSpPr>
          <a:cxnSpLocks noChangeShapeType="1"/>
        </xdr:cNvCxnSpPr>
      </xdr:nvCxnSpPr>
      <xdr:spPr bwMode="auto">
        <a:xfrm>
          <a:off x="11521440" y="2575560"/>
          <a:ext cx="0" cy="381000"/>
        </a:xfrm>
        <a:prstGeom prst="straightConnector1">
          <a:avLst/>
        </a:prstGeom>
        <a:noFill/>
        <a:ln w="38160">
          <a:solidFill>
            <a:srgbClr val="31859C"/>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15</xdr:col>
      <xdr:colOff>609600</xdr:colOff>
      <xdr:row>13</xdr:row>
      <xdr:rowOff>0</xdr:rowOff>
    </xdr:from>
    <xdr:to>
      <xdr:col>15</xdr:col>
      <xdr:colOff>609600</xdr:colOff>
      <xdr:row>14</xdr:row>
      <xdr:rowOff>182880</xdr:rowOff>
    </xdr:to>
    <xdr:cxnSp macro="">
      <xdr:nvCxnSpPr>
        <xdr:cNvPr id="3" name="Line 1"/>
        <xdr:cNvCxnSpPr>
          <a:cxnSpLocks noChangeShapeType="1"/>
        </xdr:cNvCxnSpPr>
      </xdr:nvCxnSpPr>
      <xdr:spPr bwMode="auto">
        <a:xfrm>
          <a:off x="11521440" y="3337560"/>
          <a:ext cx="0" cy="373380"/>
        </a:xfrm>
        <a:prstGeom prst="straightConnector1">
          <a:avLst/>
        </a:prstGeom>
        <a:noFill/>
        <a:ln w="38160">
          <a:solidFill>
            <a:srgbClr val="31859C"/>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15</xdr:col>
      <xdr:colOff>609600</xdr:colOff>
      <xdr:row>16</xdr:row>
      <xdr:rowOff>190500</xdr:rowOff>
    </xdr:from>
    <xdr:to>
      <xdr:col>15</xdr:col>
      <xdr:colOff>609600</xdr:colOff>
      <xdr:row>18</xdr:row>
      <xdr:rowOff>190500</xdr:rowOff>
    </xdr:to>
    <xdr:cxnSp macro="">
      <xdr:nvCxnSpPr>
        <xdr:cNvPr id="4" name="Line 1"/>
        <xdr:cNvCxnSpPr>
          <a:cxnSpLocks noChangeShapeType="1"/>
        </xdr:cNvCxnSpPr>
      </xdr:nvCxnSpPr>
      <xdr:spPr bwMode="auto">
        <a:xfrm>
          <a:off x="11521440" y="4099560"/>
          <a:ext cx="0" cy="381000"/>
        </a:xfrm>
        <a:prstGeom prst="straightConnector1">
          <a:avLst/>
        </a:prstGeom>
        <a:noFill/>
        <a:ln w="38160">
          <a:solidFill>
            <a:srgbClr val="31859C"/>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15</xdr:col>
      <xdr:colOff>609600</xdr:colOff>
      <xdr:row>21</xdr:row>
      <xdr:rowOff>0</xdr:rowOff>
    </xdr:from>
    <xdr:to>
      <xdr:col>15</xdr:col>
      <xdr:colOff>609600</xdr:colOff>
      <xdr:row>22</xdr:row>
      <xdr:rowOff>190500</xdr:rowOff>
    </xdr:to>
    <xdr:cxnSp macro="">
      <xdr:nvCxnSpPr>
        <xdr:cNvPr id="5" name="Line 1"/>
        <xdr:cNvCxnSpPr>
          <a:cxnSpLocks noChangeShapeType="1"/>
        </xdr:cNvCxnSpPr>
      </xdr:nvCxnSpPr>
      <xdr:spPr bwMode="auto">
        <a:xfrm>
          <a:off x="11521440" y="4861560"/>
          <a:ext cx="0" cy="381000"/>
        </a:xfrm>
        <a:prstGeom prst="straightConnector1">
          <a:avLst/>
        </a:prstGeom>
        <a:noFill/>
        <a:ln w="38160">
          <a:solidFill>
            <a:srgbClr val="31859C"/>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15</xdr:col>
      <xdr:colOff>609600</xdr:colOff>
      <xdr:row>25</xdr:row>
      <xdr:rowOff>0</xdr:rowOff>
    </xdr:from>
    <xdr:to>
      <xdr:col>15</xdr:col>
      <xdr:colOff>609600</xdr:colOff>
      <xdr:row>26</xdr:row>
      <xdr:rowOff>190500</xdr:rowOff>
    </xdr:to>
    <xdr:cxnSp macro="">
      <xdr:nvCxnSpPr>
        <xdr:cNvPr id="6" name="Line 1"/>
        <xdr:cNvCxnSpPr>
          <a:cxnSpLocks noChangeShapeType="1"/>
        </xdr:cNvCxnSpPr>
      </xdr:nvCxnSpPr>
      <xdr:spPr bwMode="auto">
        <a:xfrm>
          <a:off x="11521440" y="5623560"/>
          <a:ext cx="0" cy="381000"/>
        </a:xfrm>
        <a:prstGeom prst="straightConnector1">
          <a:avLst/>
        </a:prstGeom>
        <a:noFill/>
        <a:ln w="38160">
          <a:solidFill>
            <a:srgbClr val="31859C"/>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15</xdr:col>
      <xdr:colOff>609600</xdr:colOff>
      <xdr:row>28</xdr:row>
      <xdr:rowOff>190500</xdr:rowOff>
    </xdr:from>
    <xdr:to>
      <xdr:col>15</xdr:col>
      <xdr:colOff>609600</xdr:colOff>
      <xdr:row>30</xdr:row>
      <xdr:rowOff>190500</xdr:rowOff>
    </xdr:to>
    <xdr:cxnSp macro="">
      <xdr:nvCxnSpPr>
        <xdr:cNvPr id="7" name="Line 1"/>
        <xdr:cNvCxnSpPr>
          <a:cxnSpLocks noChangeShapeType="1"/>
        </xdr:cNvCxnSpPr>
      </xdr:nvCxnSpPr>
      <xdr:spPr bwMode="auto">
        <a:xfrm>
          <a:off x="11521440" y="6385560"/>
          <a:ext cx="0" cy="381000"/>
        </a:xfrm>
        <a:prstGeom prst="straightConnector1">
          <a:avLst/>
        </a:prstGeom>
        <a:noFill/>
        <a:ln w="38160">
          <a:solidFill>
            <a:srgbClr val="31859C"/>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19</xdr:col>
      <xdr:colOff>297180</xdr:colOff>
      <xdr:row>9</xdr:row>
      <xdr:rowOff>175260</xdr:rowOff>
    </xdr:from>
    <xdr:to>
      <xdr:col>19</xdr:col>
      <xdr:colOff>312420</xdr:colOff>
      <xdr:row>10</xdr:row>
      <xdr:rowOff>190500</xdr:rowOff>
    </xdr:to>
    <xdr:cxnSp macro="">
      <xdr:nvCxnSpPr>
        <xdr:cNvPr id="8" name="Line 1"/>
        <xdr:cNvCxnSpPr>
          <a:cxnSpLocks noChangeShapeType="1"/>
        </xdr:cNvCxnSpPr>
      </xdr:nvCxnSpPr>
      <xdr:spPr bwMode="auto">
        <a:xfrm flipH="1">
          <a:off x="13799820" y="2750820"/>
          <a:ext cx="15240" cy="205740"/>
        </a:xfrm>
        <a:prstGeom prst="straightConnector1">
          <a:avLst/>
        </a:prstGeom>
        <a:noFill/>
        <a:ln w="38160">
          <a:solidFill>
            <a:srgbClr val="31859C"/>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7620</xdr:colOff>
      <xdr:row>9</xdr:row>
      <xdr:rowOff>182880</xdr:rowOff>
    </xdr:from>
    <xdr:to>
      <xdr:col>23</xdr:col>
      <xdr:colOff>350520</xdr:colOff>
      <xdr:row>9</xdr:row>
      <xdr:rowOff>182880</xdr:rowOff>
    </xdr:to>
    <xdr:sp macro="" textlink="">
      <xdr:nvSpPr>
        <xdr:cNvPr id="9" name="Line 1"/>
        <xdr:cNvSpPr>
          <a:spLocks noChangeShapeType="1"/>
        </xdr:cNvSpPr>
      </xdr:nvSpPr>
      <xdr:spPr bwMode="auto">
        <a:xfrm>
          <a:off x="11536680" y="2758440"/>
          <a:ext cx="4800600" cy="0"/>
        </a:xfrm>
        <a:prstGeom prst="line">
          <a:avLst/>
        </a:prstGeom>
        <a:noFill/>
        <a:ln w="38160">
          <a:solidFill>
            <a:srgbClr val="31859C"/>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327660</xdr:colOff>
      <xdr:row>9</xdr:row>
      <xdr:rowOff>175260</xdr:rowOff>
    </xdr:from>
    <xdr:to>
      <xdr:col>23</xdr:col>
      <xdr:colOff>335280</xdr:colOff>
      <xdr:row>10</xdr:row>
      <xdr:rowOff>190500</xdr:rowOff>
    </xdr:to>
    <xdr:cxnSp macro="">
      <xdr:nvCxnSpPr>
        <xdr:cNvPr id="10" name="Line 1"/>
        <xdr:cNvCxnSpPr>
          <a:cxnSpLocks noChangeShapeType="1"/>
        </xdr:cNvCxnSpPr>
      </xdr:nvCxnSpPr>
      <xdr:spPr bwMode="auto">
        <a:xfrm flipH="1">
          <a:off x="16314420" y="2750820"/>
          <a:ext cx="7620" cy="205740"/>
        </a:xfrm>
        <a:prstGeom prst="straightConnector1">
          <a:avLst/>
        </a:prstGeom>
        <a:noFill/>
        <a:ln w="38160">
          <a:solidFill>
            <a:srgbClr val="31859C"/>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19</xdr:col>
      <xdr:colOff>297180</xdr:colOff>
      <xdr:row>13</xdr:row>
      <xdr:rowOff>7620</xdr:rowOff>
    </xdr:from>
    <xdr:to>
      <xdr:col>19</xdr:col>
      <xdr:colOff>297180</xdr:colOff>
      <xdr:row>13</xdr:row>
      <xdr:rowOff>190500</xdr:rowOff>
    </xdr:to>
    <xdr:sp macro="" textlink="">
      <xdr:nvSpPr>
        <xdr:cNvPr id="11" name="Line 1"/>
        <xdr:cNvSpPr>
          <a:spLocks noChangeShapeType="1"/>
        </xdr:cNvSpPr>
      </xdr:nvSpPr>
      <xdr:spPr bwMode="auto">
        <a:xfrm flipV="1">
          <a:off x="13799820" y="3345180"/>
          <a:ext cx="0" cy="182880"/>
        </a:xfrm>
        <a:prstGeom prst="line">
          <a:avLst/>
        </a:prstGeom>
        <a:noFill/>
        <a:ln w="38160">
          <a:solidFill>
            <a:srgbClr val="31859C"/>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0</xdr:colOff>
      <xdr:row>32</xdr:row>
      <xdr:rowOff>7620</xdr:rowOff>
    </xdr:from>
    <xdr:to>
      <xdr:col>19</xdr:col>
      <xdr:colOff>15240</xdr:colOff>
      <xdr:row>32</xdr:row>
      <xdr:rowOff>7620</xdr:rowOff>
    </xdr:to>
    <xdr:cxnSp macro="">
      <xdr:nvCxnSpPr>
        <xdr:cNvPr id="12" name="Line 1"/>
        <xdr:cNvCxnSpPr>
          <a:cxnSpLocks noChangeShapeType="1"/>
        </xdr:cNvCxnSpPr>
      </xdr:nvCxnSpPr>
      <xdr:spPr bwMode="auto">
        <a:xfrm flipV="1">
          <a:off x="12146280" y="6964680"/>
          <a:ext cx="1371600" cy="0"/>
        </a:xfrm>
        <a:prstGeom prst="straightConnector1">
          <a:avLst/>
        </a:prstGeom>
        <a:noFill/>
        <a:ln w="38160">
          <a:solidFill>
            <a:srgbClr val="31859C"/>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19</xdr:col>
      <xdr:colOff>609600</xdr:colOff>
      <xdr:row>21</xdr:row>
      <xdr:rowOff>0</xdr:rowOff>
    </xdr:from>
    <xdr:to>
      <xdr:col>19</xdr:col>
      <xdr:colOff>609600</xdr:colOff>
      <xdr:row>30</xdr:row>
      <xdr:rowOff>190500</xdr:rowOff>
    </xdr:to>
    <xdr:cxnSp macro="">
      <xdr:nvCxnSpPr>
        <xdr:cNvPr id="13" name="Line 1"/>
        <xdr:cNvCxnSpPr>
          <a:cxnSpLocks noChangeShapeType="1"/>
        </xdr:cNvCxnSpPr>
      </xdr:nvCxnSpPr>
      <xdr:spPr bwMode="auto">
        <a:xfrm>
          <a:off x="14112240" y="4861560"/>
          <a:ext cx="0" cy="1905000"/>
        </a:xfrm>
        <a:prstGeom prst="straightConnector1">
          <a:avLst/>
        </a:prstGeom>
        <a:noFill/>
        <a:ln w="38160">
          <a:solidFill>
            <a:srgbClr val="31859C"/>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20</xdr:col>
      <xdr:colOff>0</xdr:colOff>
      <xdr:row>33</xdr:row>
      <xdr:rowOff>0</xdr:rowOff>
    </xdr:from>
    <xdr:to>
      <xdr:col>20</xdr:col>
      <xdr:colOff>0</xdr:colOff>
      <xdr:row>34</xdr:row>
      <xdr:rowOff>190500</xdr:rowOff>
    </xdr:to>
    <xdr:cxnSp macro="">
      <xdr:nvCxnSpPr>
        <xdr:cNvPr id="14" name="Line 1"/>
        <xdr:cNvCxnSpPr>
          <a:cxnSpLocks noChangeShapeType="1"/>
        </xdr:cNvCxnSpPr>
      </xdr:nvCxnSpPr>
      <xdr:spPr bwMode="auto">
        <a:xfrm>
          <a:off x="14119860" y="7147560"/>
          <a:ext cx="0" cy="381000"/>
        </a:xfrm>
        <a:prstGeom prst="straightConnector1">
          <a:avLst/>
        </a:prstGeom>
        <a:noFill/>
        <a:ln w="38160">
          <a:solidFill>
            <a:srgbClr val="31859C"/>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20</xdr:col>
      <xdr:colOff>0</xdr:colOff>
      <xdr:row>33</xdr:row>
      <xdr:rowOff>182880</xdr:rowOff>
    </xdr:from>
    <xdr:to>
      <xdr:col>23</xdr:col>
      <xdr:colOff>350520</xdr:colOff>
      <xdr:row>33</xdr:row>
      <xdr:rowOff>182880</xdr:rowOff>
    </xdr:to>
    <xdr:sp macro="" textlink="">
      <xdr:nvSpPr>
        <xdr:cNvPr id="15" name="Line 1"/>
        <xdr:cNvSpPr>
          <a:spLocks noChangeShapeType="1"/>
        </xdr:cNvSpPr>
      </xdr:nvSpPr>
      <xdr:spPr bwMode="auto">
        <a:xfrm>
          <a:off x="14119860" y="7330440"/>
          <a:ext cx="2217420" cy="0"/>
        </a:xfrm>
        <a:prstGeom prst="line">
          <a:avLst/>
        </a:prstGeom>
        <a:noFill/>
        <a:ln w="38160">
          <a:solidFill>
            <a:srgbClr val="31859C"/>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327660</xdr:colOff>
      <xdr:row>33</xdr:row>
      <xdr:rowOff>175260</xdr:rowOff>
    </xdr:from>
    <xdr:to>
      <xdr:col>23</xdr:col>
      <xdr:colOff>335280</xdr:colOff>
      <xdr:row>34</xdr:row>
      <xdr:rowOff>190500</xdr:rowOff>
    </xdr:to>
    <xdr:cxnSp macro="">
      <xdr:nvCxnSpPr>
        <xdr:cNvPr id="16" name="Line 1"/>
        <xdr:cNvCxnSpPr>
          <a:cxnSpLocks noChangeShapeType="1"/>
        </xdr:cNvCxnSpPr>
      </xdr:nvCxnSpPr>
      <xdr:spPr bwMode="auto">
        <a:xfrm flipH="1">
          <a:off x="16314420" y="7322820"/>
          <a:ext cx="7620" cy="205740"/>
        </a:xfrm>
        <a:prstGeom prst="straightConnector1">
          <a:avLst/>
        </a:prstGeom>
        <a:noFill/>
        <a:ln w="38160">
          <a:solidFill>
            <a:srgbClr val="31859C"/>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27</xdr:col>
      <xdr:colOff>0</xdr:colOff>
      <xdr:row>20</xdr:row>
      <xdr:rowOff>53340</xdr:rowOff>
    </xdr:from>
    <xdr:to>
      <xdr:col>35</xdr:col>
      <xdr:colOff>0</xdr:colOff>
      <xdr:row>33</xdr:row>
      <xdr:rowOff>190500</xdr:rowOff>
    </xdr:to>
    <xdr:graphicFrame macro="">
      <xdr:nvGraphicFramePr>
        <xdr:cNvPr id="17" name="グラフ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0</xdr:colOff>
      <xdr:row>35</xdr:row>
      <xdr:rowOff>0</xdr:rowOff>
    </xdr:from>
    <xdr:to>
      <xdr:col>31</xdr:col>
      <xdr:colOff>655320</xdr:colOff>
      <xdr:row>48</xdr:row>
      <xdr:rowOff>0</xdr:rowOff>
    </xdr:to>
    <xdr:graphicFrame macro="">
      <xdr:nvGraphicFramePr>
        <xdr:cNvPr id="18"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31</xdr:col>
      <xdr:colOff>868680</xdr:colOff>
      <xdr:row>35</xdr:row>
      <xdr:rowOff>0</xdr:rowOff>
    </xdr:from>
    <xdr:to>
      <xdr:col>34</xdr:col>
      <xdr:colOff>365760</xdr:colOff>
      <xdr:row>48</xdr:row>
      <xdr:rowOff>0</xdr:rowOff>
    </xdr:to>
    <xdr:graphicFrame macro="">
      <xdr:nvGraphicFramePr>
        <xdr:cNvPr id="19" name="グラフ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617220</xdr:colOff>
      <xdr:row>33</xdr:row>
      <xdr:rowOff>175260</xdr:rowOff>
    </xdr:from>
    <xdr:to>
      <xdr:col>15</xdr:col>
      <xdr:colOff>617220</xdr:colOff>
      <xdr:row>34</xdr:row>
      <xdr:rowOff>190500</xdr:rowOff>
    </xdr:to>
    <xdr:cxnSp macro="">
      <xdr:nvCxnSpPr>
        <xdr:cNvPr id="20" name="Line 1"/>
        <xdr:cNvCxnSpPr>
          <a:cxnSpLocks noChangeShapeType="1"/>
        </xdr:cNvCxnSpPr>
      </xdr:nvCxnSpPr>
      <xdr:spPr bwMode="auto">
        <a:xfrm flipH="1">
          <a:off x="11529060" y="7322820"/>
          <a:ext cx="0" cy="205740"/>
        </a:xfrm>
        <a:prstGeom prst="straightConnector1">
          <a:avLst/>
        </a:prstGeom>
        <a:noFill/>
        <a:ln w="38160">
          <a:solidFill>
            <a:srgbClr val="31859C"/>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15</xdr:col>
      <xdr:colOff>601980</xdr:colOff>
      <xdr:row>33</xdr:row>
      <xdr:rowOff>182880</xdr:rowOff>
    </xdr:from>
    <xdr:to>
      <xdr:col>20</xdr:col>
      <xdr:colOff>22860</xdr:colOff>
      <xdr:row>33</xdr:row>
      <xdr:rowOff>182880</xdr:rowOff>
    </xdr:to>
    <xdr:sp macro="" textlink="">
      <xdr:nvSpPr>
        <xdr:cNvPr id="21" name="Line 1"/>
        <xdr:cNvSpPr>
          <a:spLocks noChangeShapeType="1"/>
        </xdr:cNvSpPr>
      </xdr:nvSpPr>
      <xdr:spPr bwMode="auto">
        <a:xfrm>
          <a:off x="11513820" y="7330440"/>
          <a:ext cx="2628900" cy="0"/>
        </a:xfrm>
        <a:prstGeom prst="line">
          <a:avLst/>
        </a:prstGeom>
        <a:noFill/>
        <a:ln w="38160">
          <a:solidFill>
            <a:srgbClr val="31859C"/>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0</xdr:colOff>
      <xdr:row>14</xdr:row>
      <xdr:rowOff>0</xdr:rowOff>
    </xdr:from>
    <xdr:to>
      <xdr:col>23</xdr:col>
      <xdr:colOff>342900</xdr:colOff>
      <xdr:row>14</xdr:row>
      <xdr:rowOff>0</xdr:rowOff>
    </xdr:to>
    <xdr:sp macro="" textlink="">
      <xdr:nvSpPr>
        <xdr:cNvPr id="22" name="Line 1"/>
        <xdr:cNvSpPr>
          <a:spLocks noChangeShapeType="1"/>
        </xdr:cNvSpPr>
      </xdr:nvSpPr>
      <xdr:spPr bwMode="auto">
        <a:xfrm>
          <a:off x="11529060" y="3528060"/>
          <a:ext cx="4800600" cy="0"/>
        </a:xfrm>
        <a:prstGeom prst="line">
          <a:avLst/>
        </a:prstGeom>
        <a:noFill/>
        <a:ln w="38160">
          <a:solidFill>
            <a:srgbClr val="31859C"/>
          </a:solidFill>
          <a:miter lim="800000"/>
          <a:headEnd type="triangle"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342900</xdr:colOff>
      <xdr:row>13</xdr:row>
      <xdr:rowOff>7620</xdr:rowOff>
    </xdr:from>
    <xdr:to>
      <xdr:col>23</xdr:col>
      <xdr:colOff>342900</xdr:colOff>
      <xdr:row>13</xdr:row>
      <xdr:rowOff>190500</xdr:rowOff>
    </xdr:to>
    <xdr:sp macro="" textlink="">
      <xdr:nvSpPr>
        <xdr:cNvPr id="23" name="Line 1"/>
        <xdr:cNvSpPr>
          <a:spLocks noChangeShapeType="1"/>
        </xdr:cNvSpPr>
      </xdr:nvSpPr>
      <xdr:spPr bwMode="auto">
        <a:xfrm flipV="1">
          <a:off x="16329660" y="3345180"/>
          <a:ext cx="0" cy="182880"/>
        </a:xfrm>
        <a:prstGeom prst="line">
          <a:avLst/>
        </a:prstGeom>
        <a:noFill/>
        <a:ln w="38160">
          <a:solidFill>
            <a:srgbClr val="31859C"/>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c:userShapes xmlns:c="http://schemas.openxmlformats.org/drawingml/2006/chart">
  <cdr:relSizeAnchor xmlns:cdr="http://schemas.openxmlformats.org/drawingml/2006/chartDrawing">
    <cdr:from>
      <cdr:x>0.12047</cdr:x>
      <cdr:y>0.85481</cdr:y>
    </cdr:from>
    <cdr:to>
      <cdr:x>0.12649</cdr:x>
      <cdr:y>0.91801</cdr:y>
    </cdr:to>
    <cdr:sp macro="" textlink="">
      <cdr:nvSpPr>
        <cdr:cNvPr id="9217" name="Text Box 1"/>
        <cdr:cNvSpPr txBox="1">
          <a:spLocks xmlns:a="http://schemas.openxmlformats.org/drawingml/2006/main" noChangeArrowheads="1"/>
        </cdr:cNvSpPr>
      </cdr:nvSpPr>
      <cdr:spPr bwMode="auto">
        <a:xfrm xmlns:a="http://schemas.openxmlformats.org/drawingml/2006/main">
          <a:off x="370866" y="2116935"/>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ja-JP" altLang="en-US"/>
        </a:p>
      </cdr:txBody>
    </cdr:sp>
  </cdr:relSizeAnchor>
  <cdr:relSizeAnchor xmlns:cdr="http://schemas.openxmlformats.org/drawingml/2006/chartDrawing">
    <cdr:from>
      <cdr:x>0.12047</cdr:x>
      <cdr:y>0.85481</cdr:y>
    </cdr:from>
    <cdr:to>
      <cdr:x>0.12649</cdr:x>
      <cdr:y>0.91801</cdr:y>
    </cdr:to>
    <cdr:sp macro="" textlink="">
      <cdr:nvSpPr>
        <cdr:cNvPr id="9218" name="Text Box 2"/>
        <cdr:cNvSpPr txBox="1">
          <a:spLocks xmlns:a="http://schemas.openxmlformats.org/drawingml/2006/main" noChangeArrowheads="1"/>
        </cdr:cNvSpPr>
      </cdr:nvSpPr>
      <cdr:spPr bwMode="auto">
        <a:xfrm xmlns:a="http://schemas.openxmlformats.org/drawingml/2006/main">
          <a:off x="370866" y="2116935"/>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ja-JP" altLang="en-US"/>
        </a:p>
      </cdr:txBody>
    </cdr:sp>
  </cdr:relSizeAnchor>
  <cdr:relSizeAnchor xmlns:cdr="http://schemas.openxmlformats.org/drawingml/2006/chartDrawing">
    <cdr:from>
      <cdr:x>0.12047</cdr:x>
      <cdr:y>0.85481</cdr:y>
    </cdr:from>
    <cdr:to>
      <cdr:x>0.12649</cdr:x>
      <cdr:y>0.91801</cdr:y>
    </cdr:to>
    <cdr:sp macro="" textlink="">
      <cdr:nvSpPr>
        <cdr:cNvPr id="9219" name="Text Box 3"/>
        <cdr:cNvSpPr txBox="1">
          <a:spLocks xmlns:a="http://schemas.openxmlformats.org/drawingml/2006/main" noChangeArrowheads="1"/>
        </cdr:cNvSpPr>
      </cdr:nvSpPr>
      <cdr:spPr bwMode="auto">
        <a:xfrm xmlns:a="http://schemas.openxmlformats.org/drawingml/2006/main">
          <a:off x="370866" y="2116935"/>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ja-JP" altLang="en-US"/>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oukei.metro.tokyo.lg.jp/sanren/2015/sr15tf0010.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cger.nies.go.jp/publications/report/d031/jpn/datafile/embodied/2015/390.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5"/>
  <sheetViews>
    <sheetView tabSelected="1" workbookViewId="0"/>
  </sheetViews>
  <sheetFormatPr defaultColWidth="8.09765625" defaultRowHeight="15"/>
  <cols>
    <col min="1" max="1" width="16.296875" style="1" customWidth="1"/>
    <col min="2" max="2" width="81" style="1" customWidth="1"/>
    <col min="3" max="256" width="8.09765625" style="1"/>
    <col min="257" max="257" width="16.296875" style="1" customWidth="1"/>
    <col min="258" max="258" width="81" style="1" customWidth="1"/>
    <col min="259" max="512" width="8.09765625" style="1"/>
    <col min="513" max="513" width="16.296875" style="1" customWidth="1"/>
    <col min="514" max="514" width="81" style="1" customWidth="1"/>
    <col min="515" max="768" width="8.09765625" style="1"/>
    <col min="769" max="769" width="16.296875" style="1" customWidth="1"/>
    <col min="770" max="770" width="81" style="1" customWidth="1"/>
    <col min="771" max="1024" width="8.09765625" style="1"/>
    <col min="1025" max="1025" width="16.296875" style="1" customWidth="1"/>
    <col min="1026" max="1026" width="81" style="1" customWidth="1"/>
    <col min="1027" max="1280" width="8.09765625" style="1"/>
    <col min="1281" max="1281" width="16.296875" style="1" customWidth="1"/>
    <col min="1282" max="1282" width="81" style="1" customWidth="1"/>
    <col min="1283" max="1536" width="8.09765625" style="1"/>
    <col min="1537" max="1537" width="16.296875" style="1" customWidth="1"/>
    <col min="1538" max="1538" width="81" style="1" customWidth="1"/>
    <col min="1539" max="1792" width="8.09765625" style="1"/>
    <col min="1793" max="1793" width="16.296875" style="1" customWidth="1"/>
    <col min="1794" max="1794" width="81" style="1" customWidth="1"/>
    <col min="1795" max="2048" width="8.09765625" style="1"/>
    <col min="2049" max="2049" width="16.296875" style="1" customWidth="1"/>
    <col min="2050" max="2050" width="81" style="1" customWidth="1"/>
    <col min="2051" max="2304" width="8.09765625" style="1"/>
    <col min="2305" max="2305" width="16.296875" style="1" customWidth="1"/>
    <col min="2306" max="2306" width="81" style="1" customWidth="1"/>
    <col min="2307" max="2560" width="8.09765625" style="1"/>
    <col min="2561" max="2561" width="16.296875" style="1" customWidth="1"/>
    <col min="2562" max="2562" width="81" style="1" customWidth="1"/>
    <col min="2563" max="2816" width="8.09765625" style="1"/>
    <col min="2817" max="2817" width="16.296875" style="1" customWidth="1"/>
    <col min="2818" max="2818" width="81" style="1" customWidth="1"/>
    <col min="2819" max="3072" width="8.09765625" style="1"/>
    <col min="3073" max="3073" width="16.296875" style="1" customWidth="1"/>
    <col min="3074" max="3074" width="81" style="1" customWidth="1"/>
    <col min="3075" max="3328" width="8.09765625" style="1"/>
    <col min="3329" max="3329" width="16.296875" style="1" customWidth="1"/>
    <col min="3330" max="3330" width="81" style="1" customWidth="1"/>
    <col min="3331" max="3584" width="8.09765625" style="1"/>
    <col min="3585" max="3585" width="16.296875" style="1" customWidth="1"/>
    <col min="3586" max="3586" width="81" style="1" customWidth="1"/>
    <col min="3587" max="3840" width="8.09765625" style="1"/>
    <col min="3841" max="3841" width="16.296875" style="1" customWidth="1"/>
    <col min="3842" max="3842" width="81" style="1" customWidth="1"/>
    <col min="3843" max="4096" width="8.09765625" style="1"/>
    <col min="4097" max="4097" width="16.296875" style="1" customWidth="1"/>
    <col min="4098" max="4098" width="81" style="1" customWidth="1"/>
    <col min="4099" max="4352" width="8.09765625" style="1"/>
    <col min="4353" max="4353" width="16.296875" style="1" customWidth="1"/>
    <col min="4354" max="4354" width="81" style="1" customWidth="1"/>
    <col min="4355" max="4608" width="8.09765625" style="1"/>
    <col min="4609" max="4609" width="16.296875" style="1" customWidth="1"/>
    <col min="4610" max="4610" width="81" style="1" customWidth="1"/>
    <col min="4611" max="4864" width="8.09765625" style="1"/>
    <col min="4865" max="4865" width="16.296875" style="1" customWidth="1"/>
    <col min="4866" max="4866" width="81" style="1" customWidth="1"/>
    <col min="4867" max="5120" width="8.09765625" style="1"/>
    <col min="5121" max="5121" width="16.296875" style="1" customWidth="1"/>
    <col min="5122" max="5122" width="81" style="1" customWidth="1"/>
    <col min="5123" max="5376" width="8.09765625" style="1"/>
    <col min="5377" max="5377" width="16.296875" style="1" customWidth="1"/>
    <col min="5378" max="5378" width="81" style="1" customWidth="1"/>
    <col min="5379" max="5632" width="8.09765625" style="1"/>
    <col min="5633" max="5633" width="16.296875" style="1" customWidth="1"/>
    <col min="5634" max="5634" width="81" style="1" customWidth="1"/>
    <col min="5635" max="5888" width="8.09765625" style="1"/>
    <col min="5889" max="5889" width="16.296875" style="1" customWidth="1"/>
    <col min="5890" max="5890" width="81" style="1" customWidth="1"/>
    <col min="5891" max="6144" width="8.09765625" style="1"/>
    <col min="6145" max="6145" width="16.296875" style="1" customWidth="1"/>
    <col min="6146" max="6146" width="81" style="1" customWidth="1"/>
    <col min="6147" max="6400" width="8.09765625" style="1"/>
    <col min="6401" max="6401" width="16.296875" style="1" customWidth="1"/>
    <col min="6402" max="6402" width="81" style="1" customWidth="1"/>
    <col min="6403" max="6656" width="8.09765625" style="1"/>
    <col min="6657" max="6657" width="16.296875" style="1" customWidth="1"/>
    <col min="6658" max="6658" width="81" style="1" customWidth="1"/>
    <col min="6659" max="6912" width="8.09765625" style="1"/>
    <col min="6913" max="6913" width="16.296875" style="1" customWidth="1"/>
    <col min="6914" max="6914" width="81" style="1" customWidth="1"/>
    <col min="6915" max="7168" width="8.09765625" style="1"/>
    <col min="7169" max="7169" width="16.296875" style="1" customWidth="1"/>
    <col min="7170" max="7170" width="81" style="1" customWidth="1"/>
    <col min="7171" max="7424" width="8.09765625" style="1"/>
    <col min="7425" max="7425" width="16.296875" style="1" customWidth="1"/>
    <col min="7426" max="7426" width="81" style="1" customWidth="1"/>
    <col min="7427" max="7680" width="8.09765625" style="1"/>
    <col min="7681" max="7681" width="16.296875" style="1" customWidth="1"/>
    <col min="7682" max="7682" width="81" style="1" customWidth="1"/>
    <col min="7683" max="7936" width="8.09765625" style="1"/>
    <col min="7937" max="7937" width="16.296875" style="1" customWidth="1"/>
    <col min="7938" max="7938" width="81" style="1" customWidth="1"/>
    <col min="7939" max="8192" width="8.09765625" style="1"/>
    <col min="8193" max="8193" width="16.296875" style="1" customWidth="1"/>
    <col min="8194" max="8194" width="81" style="1" customWidth="1"/>
    <col min="8195" max="8448" width="8.09765625" style="1"/>
    <col min="8449" max="8449" width="16.296875" style="1" customWidth="1"/>
    <col min="8450" max="8450" width="81" style="1" customWidth="1"/>
    <col min="8451" max="8704" width="8.09765625" style="1"/>
    <col min="8705" max="8705" width="16.296875" style="1" customWidth="1"/>
    <col min="8706" max="8706" width="81" style="1" customWidth="1"/>
    <col min="8707" max="8960" width="8.09765625" style="1"/>
    <col min="8961" max="8961" width="16.296875" style="1" customWidth="1"/>
    <col min="8962" max="8962" width="81" style="1" customWidth="1"/>
    <col min="8963" max="9216" width="8.09765625" style="1"/>
    <col min="9217" max="9217" width="16.296875" style="1" customWidth="1"/>
    <col min="9218" max="9218" width="81" style="1" customWidth="1"/>
    <col min="9219" max="9472" width="8.09765625" style="1"/>
    <col min="9473" max="9473" width="16.296875" style="1" customWidth="1"/>
    <col min="9474" max="9474" width="81" style="1" customWidth="1"/>
    <col min="9475" max="9728" width="8.09765625" style="1"/>
    <col min="9729" max="9729" width="16.296875" style="1" customWidth="1"/>
    <col min="9730" max="9730" width="81" style="1" customWidth="1"/>
    <col min="9731" max="9984" width="8.09765625" style="1"/>
    <col min="9985" max="9985" width="16.296875" style="1" customWidth="1"/>
    <col min="9986" max="9986" width="81" style="1" customWidth="1"/>
    <col min="9987" max="10240" width="8.09765625" style="1"/>
    <col min="10241" max="10241" width="16.296875" style="1" customWidth="1"/>
    <col min="10242" max="10242" width="81" style="1" customWidth="1"/>
    <col min="10243" max="10496" width="8.09765625" style="1"/>
    <col min="10497" max="10497" width="16.296875" style="1" customWidth="1"/>
    <col min="10498" max="10498" width="81" style="1" customWidth="1"/>
    <col min="10499" max="10752" width="8.09765625" style="1"/>
    <col min="10753" max="10753" width="16.296875" style="1" customWidth="1"/>
    <col min="10754" max="10754" width="81" style="1" customWidth="1"/>
    <col min="10755" max="11008" width="8.09765625" style="1"/>
    <col min="11009" max="11009" width="16.296875" style="1" customWidth="1"/>
    <col min="11010" max="11010" width="81" style="1" customWidth="1"/>
    <col min="11011" max="11264" width="8.09765625" style="1"/>
    <col min="11265" max="11265" width="16.296875" style="1" customWidth="1"/>
    <col min="11266" max="11266" width="81" style="1" customWidth="1"/>
    <col min="11267" max="11520" width="8.09765625" style="1"/>
    <col min="11521" max="11521" width="16.296875" style="1" customWidth="1"/>
    <col min="11522" max="11522" width="81" style="1" customWidth="1"/>
    <col min="11523" max="11776" width="8.09765625" style="1"/>
    <col min="11777" max="11777" width="16.296875" style="1" customWidth="1"/>
    <col min="11778" max="11778" width="81" style="1" customWidth="1"/>
    <col min="11779" max="12032" width="8.09765625" style="1"/>
    <col min="12033" max="12033" width="16.296875" style="1" customWidth="1"/>
    <col min="12034" max="12034" width="81" style="1" customWidth="1"/>
    <col min="12035" max="12288" width="8.09765625" style="1"/>
    <col min="12289" max="12289" width="16.296875" style="1" customWidth="1"/>
    <col min="12290" max="12290" width="81" style="1" customWidth="1"/>
    <col min="12291" max="12544" width="8.09765625" style="1"/>
    <col min="12545" max="12545" width="16.296875" style="1" customWidth="1"/>
    <col min="12546" max="12546" width="81" style="1" customWidth="1"/>
    <col min="12547" max="12800" width="8.09765625" style="1"/>
    <col min="12801" max="12801" width="16.296875" style="1" customWidth="1"/>
    <col min="12802" max="12802" width="81" style="1" customWidth="1"/>
    <col min="12803" max="13056" width="8.09765625" style="1"/>
    <col min="13057" max="13057" width="16.296875" style="1" customWidth="1"/>
    <col min="13058" max="13058" width="81" style="1" customWidth="1"/>
    <col min="13059" max="13312" width="8.09765625" style="1"/>
    <col min="13313" max="13313" width="16.296875" style="1" customWidth="1"/>
    <col min="13314" max="13314" width="81" style="1" customWidth="1"/>
    <col min="13315" max="13568" width="8.09765625" style="1"/>
    <col min="13569" max="13569" width="16.296875" style="1" customWidth="1"/>
    <col min="13570" max="13570" width="81" style="1" customWidth="1"/>
    <col min="13571" max="13824" width="8.09765625" style="1"/>
    <col min="13825" max="13825" width="16.296875" style="1" customWidth="1"/>
    <col min="13826" max="13826" width="81" style="1" customWidth="1"/>
    <col min="13827" max="14080" width="8.09765625" style="1"/>
    <col min="14081" max="14081" width="16.296875" style="1" customWidth="1"/>
    <col min="14082" max="14082" width="81" style="1" customWidth="1"/>
    <col min="14083" max="14336" width="8.09765625" style="1"/>
    <col min="14337" max="14337" width="16.296875" style="1" customWidth="1"/>
    <col min="14338" max="14338" width="81" style="1" customWidth="1"/>
    <col min="14339" max="14592" width="8.09765625" style="1"/>
    <col min="14593" max="14593" width="16.296875" style="1" customWidth="1"/>
    <col min="14594" max="14594" width="81" style="1" customWidth="1"/>
    <col min="14595" max="14848" width="8.09765625" style="1"/>
    <col min="14849" max="14849" width="16.296875" style="1" customWidth="1"/>
    <col min="14850" max="14850" width="81" style="1" customWidth="1"/>
    <col min="14851" max="15104" width="8.09765625" style="1"/>
    <col min="15105" max="15105" width="16.296875" style="1" customWidth="1"/>
    <col min="15106" max="15106" width="81" style="1" customWidth="1"/>
    <col min="15107" max="15360" width="8.09765625" style="1"/>
    <col min="15361" max="15361" width="16.296875" style="1" customWidth="1"/>
    <col min="15362" max="15362" width="81" style="1" customWidth="1"/>
    <col min="15363" max="15616" width="8.09765625" style="1"/>
    <col min="15617" max="15617" width="16.296875" style="1" customWidth="1"/>
    <col min="15618" max="15618" width="81" style="1" customWidth="1"/>
    <col min="15619" max="15872" width="8.09765625" style="1"/>
    <col min="15873" max="15873" width="16.296875" style="1" customWidth="1"/>
    <col min="15874" max="15874" width="81" style="1" customWidth="1"/>
    <col min="15875" max="16128" width="8.09765625" style="1"/>
    <col min="16129" max="16129" width="16.296875" style="1" customWidth="1"/>
    <col min="16130" max="16130" width="81" style="1" customWidth="1"/>
    <col min="16131" max="16384" width="8.09765625" style="1"/>
  </cols>
  <sheetData>
    <row r="1" spans="1:2" ht="22.8">
      <c r="A1" s="190" t="s">
        <v>686</v>
      </c>
    </row>
    <row r="2" spans="1:2">
      <c r="A2" s="191" t="s">
        <v>768</v>
      </c>
    </row>
    <row r="3" spans="1:2" ht="41.4">
      <c r="A3" s="246" t="s">
        <v>0</v>
      </c>
      <c r="B3" s="2" t="s">
        <v>1</v>
      </c>
    </row>
    <row r="4" spans="1:2">
      <c r="A4" s="246"/>
      <c r="B4" s="3" t="s">
        <v>2</v>
      </c>
    </row>
    <row r="5" spans="1:2">
      <c r="A5" s="246"/>
      <c r="B5" s="242" t="s">
        <v>772</v>
      </c>
    </row>
    <row r="6" spans="1:2">
      <c r="A6" s="246"/>
      <c r="B6" s="206" t="s">
        <v>784</v>
      </c>
    </row>
    <row r="7" spans="1:2">
      <c r="A7" s="246"/>
      <c r="B7" s="242" t="s">
        <v>783</v>
      </c>
    </row>
    <row r="8" spans="1:2">
      <c r="A8" s="246"/>
      <c r="B8" s="242" t="s">
        <v>785</v>
      </c>
    </row>
    <row r="9" spans="1:2">
      <c r="A9" s="246"/>
      <c r="B9" s="243" t="s">
        <v>786</v>
      </c>
    </row>
    <row r="10" spans="1:2" ht="26.4">
      <c r="A10" s="245" t="s">
        <v>3</v>
      </c>
      <c r="B10" s="206" t="s">
        <v>773</v>
      </c>
    </row>
    <row r="11" spans="1:2">
      <c r="A11" s="245"/>
      <c r="B11" s="206" t="s">
        <v>774</v>
      </c>
    </row>
    <row r="12" spans="1:2">
      <c r="A12" s="245"/>
      <c r="B12" s="206" t="s">
        <v>775</v>
      </c>
    </row>
    <row r="13" spans="1:2">
      <c r="A13" s="245"/>
      <c r="B13" s="206" t="s">
        <v>776</v>
      </c>
    </row>
    <row r="14" spans="1:2" ht="60">
      <c r="A14" s="4" t="s">
        <v>4</v>
      </c>
      <c r="B14" s="192" t="s">
        <v>687</v>
      </c>
    </row>
    <row r="15" spans="1:2">
      <c r="A15" s="245" t="s">
        <v>5</v>
      </c>
      <c r="B15" s="247" t="s">
        <v>777</v>
      </c>
    </row>
    <row r="16" spans="1:2">
      <c r="A16" s="245"/>
      <c r="B16" s="247"/>
    </row>
    <row r="17" spans="1:2">
      <c r="A17" s="245"/>
      <c r="B17" s="247"/>
    </row>
    <row r="18" spans="1:2">
      <c r="A18" s="245"/>
      <c r="B18" s="247"/>
    </row>
    <row r="19" spans="1:2">
      <c r="A19" s="245"/>
      <c r="B19" s="247"/>
    </row>
    <row r="20" spans="1:2" ht="45" customHeight="1">
      <c r="A20" s="245"/>
      <c r="B20" s="247"/>
    </row>
    <row r="21" spans="1:2" ht="28.2">
      <c r="A21" s="248" t="s">
        <v>6</v>
      </c>
      <c r="B21" s="193" t="s">
        <v>683</v>
      </c>
    </row>
    <row r="22" spans="1:2">
      <c r="A22" s="248"/>
      <c r="B22" s="189" t="s">
        <v>684</v>
      </c>
    </row>
    <row r="23" spans="1:2">
      <c r="A23" s="245" t="s">
        <v>7</v>
      </c>
      <c r="B23" s="2" t="s">
        <v>8</v>
      </c>
    </row>
    <row r="24" spans="1:2">
      <c r="A24" s="245"/>
      <c r="B24" s="3" t="s">
        <v>9</v>
      </c>
    </row>
    <row r="25" spans="1:2">
      <c r="A25" s="245"/>
      <c r="B25" s="5" t="s">
        <v>10</v>
      </c>
    </row>
  </sheetData>
  <mergeCells count="6">
    <mergeCell ref="A23:A25"/>
    <mergeCell ref="A3:A9"/>
    <mergeCell ref="A10:A13"/>
    <mergeCell ref="A15:A20"/>
    <mergeCell ref="B15:B20"/>
    <mergeCell ref="A21:A22"/>
  </mergeCells>
  <phoneticPr fontId="5"/>
  <hyperlinks>
    <hyperlink ref="B22" r:id="rId1"/>
  </hyperlinks>
  <pageMargins left="0.7" right="0.7" top="0.75" bottom="0.75" header="0.3" footer="0.3"/>
  <pageSetup paperSize="9" scale="71"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6"/>
  <sheetViews>
    <sheetView workbookViewId="0"/>
  </sheetViews>
  <sheetFormatPr defaultColWidth="8.09765625" defaultRowHeight="15"/>
  <cols>
    <col min="1" max="1" width="8.09765625" style="1" customWidth="1"/>
    <col min="2" max="2" width="22" style="1" customWidth="1"/>
    <col min="3" max="3" width="11" style="1" customWidth="1"/>
    <col min="4" max="4" width="10.09765625" style="1" customWidth="1"/>
    <col min="5" max="5" width="11" style="1" customWidth="1"/>
    <col min="6" max="14" width="9.796875" style="1" customWidth="1"/>
    <col min="15" max="18" width="8.09765625" style="1" customWidth="1"/>
    <col min="19" max="19" width="9.69921875" style="1" customWidth="1"/>
    <col min="20" max="21" width="8.09765625" style="1" customWidth="1"/>
    <col min="22" max="22" width="8.296875" style="1" customWidth="1"/>
    <col min="23" max="24" width="8.09765625" style="1" customWidth="1"/>
    <col min="25" max="25" width="8.8984375" style="1" customWidth="1"/>
    <col min="26" max="27" width="8.09765625" style="1" customWidth="1"/>
    <col min="28" max="28" width="10.09765625" style="1" customWidth="1"/>
    <col min="29" max="31" width="8.09765625" style="1" customWidth="1"/>
    <col min="32" max="32" width="30.69921875" style="1" customWidth="1"/>
    <col min="33" max="16384" width="8.09765625" style="1"/>
  </cols>
  <sheetData>
    <row r="1" spans="1:34" ht="20.399999999999999">
      <c r="A1" s="6" t="s">
        <v>11</v>
      </c>
      <c r="C1"/>
      <c r="D1"/>
      <c r="E1"/>
      <c r="F1"/>
      <c r="G1"/>
      <c r="H1"/>
      <c r="I1"/>
      <c r="J1"/>
      <c r="K1"/>
      <c r="L1"/>
      <c r="M1"/>
      <c r="N1"/>
    </row>
    <row r="2" spans="1:34">
      <c r="A2" s="1" t="s">
        <v>12</v>
      </c>
      <c r="O2" s="8"/>
      <c r="P2" s="8"/>
      <c r="Q2" s="8"/>
    </row>
    <row r="3" spans="1:34">
      <c r="A3" s="227" t="s">
        <v>754</v>
      </c>
    </row>
    <row r="4" spans="1:34">
      <c r="A4" s="203"/>
    </row>
    <row r="5" spans="1:34" ht="24.6">
      <c r="A5" s="251" t="s">
        <v>13</v>
      </c>
      <c r="B5" s="251"/>
      <c r="C5" s="251"/>
      <c r="D5" s="251"/>
      <c r="E5" s="251"/>
      <c r="F5" s="252" t="s">
        <v>14</v>
      </c>
      <c r="G5" s="252"/>
      <c r="H5" s="252"/>
      <c r="I5" s="252"/>
      <c r="J5" s="252"/>
      <c r="K5" s="252"/>
      <c r="L5" s="252"/>
      <c r="M5" s="252"/>
      <c r="N5" s="252"/>
      <c r="P5" s="9"/>
    </row>
    <row r="6" spans="1:34" ht="49.2" customHeight="1">
      <c r="A6" s="252" t="s">
        <v>15</v>
      </c>
      <c r="B6" s="252" t="s">
        <v>16</v>
      </c>
      <c r="C6" s="226" t="s">
        <v>17</v>
      </c>
      <c r="D6" s="253" t="s">
        <v>18</v>
      </c>
      <c r="E6" s="253"/>
      <c r="F6" s="202" t="s">
        <v>19</v>
      </c>
      <c r="G6" s="202" t="s">
        <v>19</v>
      </c>
      <c r="H6" s="202" t="s">
        <v>19</v>
      </c>
      <c r="I6" s="202" t="s">
        <v>19</v>
      </c>
      <c r="J6" s="202" t="s">
        <v>19</v>
      </c>
      <c r="K6" s="202" t="s">
        <v>19</v>
      </c>
      <c r="L6" s="202" t="s">
        <v>20</v>
      </c>
      <c r="M6" s="202" t="s">
        <v>688</v>
      </c>
      <c r="N6" s="202" t="s">
        <v>755</v>
      </c>
      <c r="P6" s="9"/>
    </row>
    <row r="7" spans="1:34" ht="38.4" thickBot="1">
      <c r="A7" s="252"/>
      <c r="B7" s="252"/>
      <c r="C7" s="225" t="s">
        <v>758</v>
      </c>
      <c r="D7" s="224" t="s">
        <v>21</v>
      </c>
      <c r="E7" s="225" t="s">
        <v>759</v>
      </c>
      <c r="F7" s="224" t="s">
        <v>22</v>
      </c>
      <c r="G7" s="224" t="s">
        <v>756</v>
      </c>
      <c r="H7" s="224" t="s">
        <v>23</v>
      </c>
      <c r="I7" s="224" t="s">
        <v>757</v>
      </c>
      <c r="J7" s="11" t="s">
        <v>24</v>
      </c>
      <c r="K7" s="11" t="s">
        <v>778</v>
      </c>
      <c r="L7" s="11" t="s">
        <v>25</v>
      </c>
      <c r="M7" s="11" t="s">
        <v>26</v>
      </c>
      <c r="N7" s="11" t="s">
        <v>787</v>
      </c>
      <c r="P7" s="12" t="s">
        <v>27</v>
      </c>
      <c r="AB7" s="12" t="s">
        <v>28</v>
      </c>
    </row>
    <row r="8" spans="1:34" ht="15.75" customHeight="1">
      <c r="A8" s="233">
        <v>1</v>
      </c>
      <c r="B8" s="228" t="s">
        <v>29</v>
      </c>
      <c r="C8" s="239"/>
      <c r="D8" s="231" t="s">
        <v>30</v>
      </c>
      <c r="E8" s="13"/>
      <c r="F8" s="14">
        <f>'3'!Z3</f>
        <v>0</v>
      </c>
      <c r="G8" s="14">
        <f>'3'!AB3</f>
        <v>0</v>
      </c>
      <c r="H8" s="14">
        <f t="shared" ref="H8:H45" si="0">F8+G8</f>
        <v>0</v>
      </c>
      <c r="I8" s="14">
        <f>'3'!AE3</f>
        <v>0</v>
      </c>
      <c r="J8" s="14">
        <f>'3'!AF3</f>
        <v>0</v>
      </c>
      <c r="K8" s="14">
        <f>'3'!AL3</f>
        <v>0</v>
      </c>
      <c r="L8" s="14">
        <f>'3'!AI3</f>
        <v>0</v>
      </c>
      <c r="M8" s="238">
        <f>'3'!AM3</f>
        <v>0</v>
      </c>
      <c r="N8" s="238">
        <f>'3'!AN3</f>
        <v>0</v>
      </c>
      <c r="P8" s="15" t="s">
        <v>31</v>
      </c>
      <c r="Q8" s="16"/>
      <c r="R8" s="17"/>
      <c r="AB8" s="9"/>
    </row>
    <row r="9" spans="1:34">
      <c r="A9" s="234">
        <v>6</v>
      </c>
      <c r="B9" s="229" t="s">
        <v>32</v>
      </c>
      <c r="C9" s="240"/>
      <c r="D9" s="20" t="s">
        <v>760</v>
      </c>
      <c r="E9" s="19"/>
      <c r="F9" s="14">
        <f>'3'!Z4</f>
        <v>0</v>
      </c>
      <c r="G9" s="14">
        <f>'3'!AB4</f>
        <v>0</v>
      </c>
      <c r="H9" s="14">
        <f t="shared" si="0"/>
        <v>0</v>
      </c>
      <c r="I9" s="14">
        <f>'3'!AE4</f>
        <v>0</v>
      </c>
      <c r="J9" s="14">
        <f>'3'!AF4</f>
        <v>0</v>
      </c>
      <c r="K9" s="14">
        <f>'3'!AL4</f>
        <v>0</v>
      </c>
      <c r="L9" s="14">
        <f>'3'!AI4</f>
        <v>0</v>
      </c>
      <c r="M9" s="238">
        <f>'3'!AM4</f>
        <v>0</v>
      </c>
      <c r="N9" s="238">
        <f>'3'!AN4</f>
        <v>0</v>
      </c>
      <c r="P9" s="21">
        <f>C46+'4'!G34</f>
        <v>0</v>
      </c>
      <c r="Q9" s="22" t="s">
        <v>33</v>
      </c>
      <c r="R9" s="23"/>
      <c r="S9" s="24"/>
      <c r="T9" s="24"/>
      <c r="U9" s="24"/>
      <c r="V9" s="24"/>
      <c r="W9" s="24"/>
      <c r="X9" s="24"/>
      <c r="Y9" s="24"/>
      <c r="Z9" s="24"/>
    </row>
    <row r="10" spans="1:34">
      <c r="A10" s="234">
        <v>11</v>
      </c>
      <c r="B10" s="229" t="s">
        <v>34</v>
      </c>
      <c r="C10" s="240"/>
      <c r="D10" s="20" t="s">
        <v>761</v>
      </c>
      <c r="E10" s="19"/>
      <c r="F10" s="14">
        <f>'3'!Z5</f>
        <v>0</v>
      </c>
      <c r="G10" s="14">
        <f>'3'!AB5</f>
        <v>0</v>
      </c>
      <c r="H10" s="14">
        <f t="shared" si="0"/>
        <v>0</v>
      </c>
      <c r="I10" s="14">
        <f>'3'!AE5</f>
        <v>0</v>
      </c>
      <c r="J10" s="14">
        <f>'3'!AF5</f>
        <v>0</v>
      </c>
      <c r="K10" s="14">
        <f>'3'!AL5</f>
        <v>0</v>
      </c>
      <c r="L10" s="14">
        <f>'3'!AI5</f>
        <v>0</v>
      </c>
      <c r="M10" s="238">
        <f>'3'!AM5</f>
        <v>0</v>
      </c>
      <c r="N10" s="238">
        <f>'3'!AN5</f>
        <v>0</v>
      </c>
      <c r="P10" s="24"/>
      <c r="Q10" s="24"/>
      <c r="R10" s="24"/>
      <c r="S10" s="24"/>
      <c r="T10" s="24"/>
      <c r="U10" s="24"/>
      <c r="V10" s="24"/>
      <c r="W10" s="24"/>
      <c r="X10" s="24"/>
      <c r="Y10" s="24"/>
      <c r="Z10" s="24"/>
      <c r="AB10" s="7" t="s">
        <v>35</v>
      </c>
      <c r="AD10" s="25" t="s">
        <v>19</v>
      </c>
      <c r="AF10" s="7" t="s">
        <v>36</v>
      </c>
      <c r="AH10" s="25" t="s">
        <v>19</v>
      </c>
    </row>
    <row r="11" spans="1:34">
      <c r="A11" s="234">
        <v>15</v>
      </c>
      <c r="B11" s="229" t="s">
        <v>37</v>
      </c>
      <c r="C11" s="240"/>
      <c r="D11" s="20" t="s">
        <v>762</v>
      </c>
      <c r="E11" s="19"/>
      <c r="F11" s="14">
        <f>'3'!Z6</f>
        <v>0</v>
      </c>
      <c r="G11" s="14">
        <f>'3'!AB6</f>
        <v>0</v>
      </c>
      <c r="H11" s="14">
        <f t="shared" si="0"/>
        <v>0</v>
      </c>
      <c r="I11" s="14">
        <f>'3'!AE6</f>
        <v>0</v>
      </c>
      <c r="J11" s="14">
        <f>'3'!AF6</f>
        <v>0</v>
      </c>
      <c r="K11" s="14">
        <f>'3'!AL6</f>
        <v>0</v>
      </c>
      <c r="L11" s="14">
        <f>'3'!AI6</f>
        <v>0</v>
      </c>
      <c r="M11" s="238">
        <f>'3'!AM6</f>
        <v>0</v>
      </c>
      <c r="N11" s="238">
        <f>'3'!AN6</f>
        <v>0</v>
      </c>
      <c r="P11" s="24"/>
      <c r="Q11" s="24"/>
      <c r="R11" s="24"/>
      <c r="S11" s="24"/>
      <c r="T11" s="24"/>
      <c r="U11" s="24"/>
      <c r="V11" s="24"/>
      <c r="W11" s="24"/>
      <c r="X11" s="24"/>
      <c r="Y11" s="24"/>
      <c r="Z11" s="24"/>
      <c r="AC11" s="10" t="s">
        <v>38</v>
      </c>
      <c r="AD11" s="10" t="s">
        <v>39</v>
      </c>
      <c r="AG11" s="10" t="s">
        <v>38</v>
      </c>
      <c r="AH11" s="10" t="s">
        <v>39</v>
      </c>
    </row>
    <row r="12" spans="1:34">
      <c r="A12" s="234">
        <v>16</v>
      </c>
      <c r="B12" s="229" t="s">
        <v>40</v>
      </c>
      <c r="C12" s="240"/>
      <c r="D12" s="20" t="s">
        <v>763</v>
      </c>
      <c r="E12" s="19"/>
      <c r="F12" s="14">
        <f>'3'!Z7</f>
        <v>0</v>
      </c>
      <c r="G12" s="14">
        <f>'3'!AB7</f>
        <v>0</v>
      </c>
      <c r="H12" s="14">
        <f t="shared" si="0"/>
        <v>0</v>
      </c>
      <c r="I12" s="14">
        <f>'3'!AE7</f>
        <v>0</v>
      </c>
      <c r="J12" s="14">
        <f>'3'!AF7</f>
        <v>0</v>
      </c>
      <c r="K12" s="14">
        <f>'3'!AL7</f>
        <v>0</v>
      </c>
      <c r="L12" s="14">
        <f>'3'!AI7</f>
        <v>0</v>
      </c>
      <c r="M12" s="238">
        <f>'3'!AM7</f>
        <v>0</v>
      </c>
      <c r="N12" s="238">
        <f>'3'!AN7</f>
        <v>0</v>
      </c>
      <c r="P12" s="26" t="s">
        <v>41</v>
      </c>
      <c r="Q12" s="27"/>
      <c r="R12" s="24"/>
      <c r="S12" s="26" t="s">
        <v>42</v>
      </c>
      <c r="T12" s="28"/>
      <c r="U12" s="27"/>
      <c r="V12" s="24"/>
      <c r="W12" s="26" t="s">
        <v>43</v>
      </c>
      <c r="X12" s="28"/>
      <c r="Y12" s="27"/>
      <c r="Z12" s="29"/>
      <c r="AB12" s="30" t="s">
        <v>44</v>
      </c>
      <c r="AC12" s="31" t="e">
        <f>AD12/$AD$15</f>
        <v>#DIV/0!</v>
      </c>
      <c r="AD12" s="14">
        <f>P13</f>
        <v>0</v>
      </c>
      <c r="AF12" s="30" t="s">
        <v>17</v>
      </c>
      <c r="AG12" s="32"/>
      <c r="AH12" s="14">
        <f>P9</f>
        <v>0</v>
      </c>
    </row>
    <row r="13" spans="1:34">
      <c r="A13" s="234">
        <v>20</v>
      </c>
      <c r="B13" s="229" t="s">
        <v>45</v>
      </c>
      <c r="C13" s="240"/>
      <c r="D13" s="20" t="s">
        <v>764</v>
      </c>
      <c r="E13" s="19"/>
      <c r="F13" s="14">
        <f>'3'!Z8</f>
        <v>0</v>
      </c>
      <c r="G13" s="14">
        <f>'3'!AB8</f>
        <v>0</v>
      </c>
      <c r="H13" s="14">
        <f t="shared" si="0"/>
        <v>0</v>
      </c>
      <c r="I13" s="14">
        <f>'3'!AE8</f>
        <v>0</v>
      </c>
      <c r="J13" s="14">
        <f>'3'!AF8</f>
        <v>0</v>
      </c>
      <c r="K13" s="14">
        <f>'3'!AL8</f>
        <v>0</v>
      </c>
      <c r="L13" s="14">
        <f>'3'!AI8</f>
        <v>0</v>
      </c>
      <c r="M13" s="238">
        <f>'3'!AM8</f>
        <v>0</v>
      </c>
      <c r="N13" s="238">
        <f>'3'!AN8</f>
        <v>0</v>
      </c>
      <c r="P13" s="21">
        <f>'3'!D41</f>
        <v>0</v>
      </c>
      <c r="Q13" s="33" t="s">
        <v>33</v>
      </c>
      <c r="R13" s="24"/>
      <c r="S13" s="21">
        <f>SUM('3'!P3:X40)</f>
        <v>0</v>
      </c>
      <c r="T13" s="22" t="s">
        <v>33</v>
      </c>
      <c r="U13" s="23"/>
      <c r="V13" s="24"/>
      <c r="W13" s="21">
        <f>-(P13+SUM('3'!P3:X40)-P17)</f>
        <v>0</v>
      </c>
      <c r="X13" s="22" t="s">
        <v>33</v>
      </c>
      <c r="Y13" s="23"/>
      <c r="Z13" s="29"/>
      <c r="AB13" s="30" t="s">
        <v>46</v>
      </c>
      <c r="AC13" s="31" t="e">
        <f>AD13/$AD$15</f>
        <v>#DIV/0!</v>
      </c>
      <c r="AD13" s="14">
        <f>P9-(AD12+AD14)</f>
        <v>0</v>
      </c>
      <c r="AF13" s="30" t="s">
        <v>41</v>
      </c>
      <c r="AG13" s="32"/>
      <c r="AH13" s="14">
        <f>P13</f>
        <v>0</v>
      </c>
    </row>
    <row r="14" spans="1:34">
      <c r="A14" s="234">
        <v>21</v>
      </c>
      <c r="B14" s="229" t="s">
        <v>47</v>
      </c>
      <c r="C14" s="240"/>
      <c r="D14" s="20" t="s">
        <v>765</v>
      </c>
      <c r="E14" s="19"/>
      <c r="F14" s="14">
        <f>'3'!Z9</f>
        <v>0</v>
      </c>
      <c r="G14" s="14">
        <f>'3'!AB9</f>
        <v>0</v>
      </c>
      <c r="H14" s="14">
        <f t="shared" si="0"/>
        <v>0</v>
      </c>
      <c r="I14" s="14">
        <f>'3'!AE9</f>
        <v>0</v>
      </c>
      <c r="J14" s="14">
        <f>'3'!AF9</f>
        <v>0</v>
      </c>
      <c r="K14" s="14">
        <f>'3'!AL9</f>
        <v>0</v>
      </c>
      <c r="L14" s="14">
        <f>'3'!AI9</f>
        <v>0</v>
      </c>
      <c r="M14" s="238">
        <f>'3'!AM9</f>
        <v>0</v>
      </c>
      <c r="N14" s="238">
        <f>'3'!AN9</f>
        <v>0</v>
      </c>
      <c r="P14" s="24"/>
      <c r="Q14" s="24"/>
      <c r="R14" s="24"/>
      <c r="S14" s="24"/>
      <c r="T14" s="24"/>
      <c r="U14" s="24"/>
      <c r="V14" s="24"/>
      <c r="W14" s="24"/>
      <c r="X14" s="24"/>
      <c r="Y14" s="24"/>
      <c r="Z14" s="24"/>
      <c r="AB14" s="30" t="s">
        <v>48</v>
      </c>
      <c r="AC14" s="31" t="e">
        <f>AD14/$AD$15</f>
        <v>#DIV/0!</v>
      </c>
      <c r="AD14" s="14">
        <f>'3'!E41</f>
        <v>0</v>
      </c>
      <c r="AF14" s="30" t="s">
        <v>770</v>
      </c>
      <c r="AG14" s="32"/>
      <c r="AH14" s="14">
        <f>SUM('3'!P3:X39)</f>
        <v>0</v>
      </c>
    </row>
    <row r="15" spans="1:34" ht="15.6" thickBot="1">
      <c r="A15" s="234">
        <v>22</v>
      </c>
      <c r="B15" s="229" t="s">
        <v>49</v>
      </c>
      <c r="C15" s="240"/>
      <c r="D15" s="20" t="s">
        <v>766</v>
      </c>
      <c r="E15" s="34"/>
      <c r="F15" s="14">
        <f>'3'!Z10</f>
        <v>0</v>
      </c>
      <c r="G15" s="14">
        <f>'3'!AB10</f>
        <v>0</v>
      </c>
      <c r="H15" s="14">
        <f t="shared" si="0"/>
        <v>0</v>
      </c>
      <c r="I15" s="14">
        <f>'3'!AE10</f>
        <v>0</v>
      </c>
      <c r="J15" s="14">
        <f>'3'!AF10</f>
        <v>0</v>
      </c>
      <c r="K15" s="14">
        <f>'3'!AL10</f>
        <v>0</v>
      </c>
      <c r="L15" s="14">
        <f>'3'!AI10</f>
        <v>0</v>
      </c>
      <c r="M15" s="238">
        <f>'3'!AM10</f>
        <v>0</v>
      </c>
      <c r="N15" s="238">
        <f>'3'!AN10</f>
        <v>0</v>
      </c>
      <c r="P15" s="24"/>
      <c r="Q15" s="24"/>
      <c r="R15" s="24"/>
      <c r="S15" s="24"/>
      <c r="T15" s="24"/>
      <c r="U15" s="24"/>
      <c r="V15" s="24"/>
      <c r="W15" s="24"/>
      <c r="X15" s="24"/>
      <c r="Y15" s="24"/>
      <c r="Z15" s="24"/>
      <c r="AB15" s="30" t="s">
        <v>17</v>
      </c>
      <c r="AC15" s="31" t="e">
        <f>AD15/$AD$15</f>
        <v>#DIV/0!</v>
      </c>
      <c r="AD15" s="14">
        <f>SUM(AD12:AD14)</f>
        <v>0</v>
      </c>
      <c r="AF15" s="30" t="s">
        <v>22</v>
      </c>
      <c r="AG15" s="35" t="e">
        <f>AH15/$AH$18</f>
        <v>#DIV/0!</v>
      </c>
      <c r="AH15" s="14">
        <f>P17</f>
        <v>0</v>
      </c>
    </row>
    <row r="16" spans="1:34">
      <c r="A16" s="234">
        <v>25</v>
      </c>
      <c r="B16" s="229" t="s">
        <v>50</v>
      </c>
      <c r="C16" s="240"/>
      <c r="D16" s="232" t="s">
        <v>51</v>
      </c>
      <c r="E16" s="36">
        <f>SUM(E9:E15)</f>
        <v>0</v>
      </c>
      <c r="F16" s="14">
        <f>'3'!Z11</f>
        <v>0</v>
      </c>
      <c r="G16" s="14">
        <f>'3'!AB11</f>
        <v>0</v>
      </c>
      <c r="H16" s="14">
        <f t="shared" si="0"/>
        <v>0</v>
      </c>
      <c r="I16" s="14">
        <f>'3'!AE11</f>
        <v>0</v>
      </c>
      <c r="J16" s="14">
        <f>'3'!AF11</f>
        <v>0</v>
      </c>
      <c r="K16" s="14">
        <f>'3'!AL11</f>
        <v>0</v>
      </c>
      <c r="L16" s="14">
        <f>'3'!AI11</f>
        <v>0</v>
      </c>
      <c r="M16" s="238">
        <f>'3'!AM11</f>
        <v>0</v>
      </c>
      <c r="N16" s="238">
        <f>'3'!AN11</f>
        <v>0</v>
      </c>
      <c r="P16" s="26" t="s">
        <v>22</v>
      </c>
      <c r="Q16" s="27"/>
      <c r="R16" s="24"/>
      <c r="S16" s="24"/>
      <c r="T16" s="24"/>
      <c r="U16" s="24"/>
      <c r="V16" s="24"/>
      <c r="W16" s="24"/>
      <c r="X16" s="24"/>
      <c r="Y16" s="24"/>
      <c r="Z16" s="24"/>
      <c r="AF16" s="30" t="s">
        <v>741</v>
      </c>
      <c r="AG16" s="35" t="e">
        <f>AH16/$AH$18</f>
        <v>#DIV/0!</v>
      </c>
      <c r="AH16" s="14">
        <f>T21</f>
        <v>0</v>
      </c>
    </row>
    <row r="17" spans="1:34">
      <c r="A17" s="234">
        <v>26</v>
      </c>
      <c r="B17" s="229" t="s">
        <v>52</v>
      </c>
      <c r="C17" s="240"/>
      <c r="D17" s="232" t="s">
        <v>53</v>
      </c>
      <c r="E17" s="37">
        <f>IF(ISERROR((1*E9+2*E10+3*E11+4*E12+5*E13+6*E14+7*E15)/SUM(E9:E15))=TRUE,0,(1*E9+2*E10+3*E11+4*E12+5*E13+6*E14+7*E15)/SUM(E9:E15))</f>
        <v>0</v>
      </c>
      <c r="F17" s="14">
        <f>'3'!Z12</f>
        <v>0</v>
      </c>
      <c r="G17" s="14">
        <f>'3'!AB12</f>
        <v>0</v>
      </c>
      <c r="H17" s="14">
        <f t="shared" si="0"/>
        <v>0</v>
      </c>
      <c r="I17" s="14">
        <f>'3'!AE12</f>
        <v>0</v>
      </c>
      <c r="J17" s="14">
        <f>'3'!AF12</f>
        <v>0</v>
      </c>
      <c r="K17" s="14">
        <f>'3'!AL12</f>
        <v>0</v>
      </c>
      <c r="L17" s="14">
        <f>'3'!AI12</f>
        <v>0</v>
      </c>
      <c r="M17" s="238">
        <f>'3'!AM12</f>
        <v>0</v>
      </c>
      <c r="N17" s="238">
        <f>'3'!AN12</f>
        <v>0</v>
      </c>
      <c r="P17" s="21">
        <f>F46</f>
        <v>0</v>
      </c>
      <c r="Q17" s="33" t="s">
        <v>33</v>
      </c>
      <c r="R17" s="24"/>
      <c r="S17" s="24"/>
      <c r="T17" s="24"/>
      <c r="U17" s="24"/>
      <c r="V17" s="24"/>
      <c r="W17" s="24"/>
      <c r="X17" s="24"/>
      <c r="Y17" s="24"/>
      <c r="Z17" s="24"/>
      <c r="AF17" s="30" t="s">
        <v>742</v>
      </c>
      <c r="AG17" s="35" t="e">
        <f>AH17/$AH$18</f>
        <v>#DIV/0!</v>
      </c>
      <c r="AH17" s="14">
        <f>P33</f>
        <v>0</v>
      </c>
    </row>
    <row r="18" spans="1:34">
      <c r="A18" s="234">
        <v>27</v>
      </c>
      <c r="B18" s="229" t="s">
        <v>54</v>
      </c>
      <c r="C18" s="240"/>
      <c r="D18" s="38"/>
      <c r="E18" s="17"/>
      <c r="F18" s="14">
        <f>'3'!Z13</f>
        <v>0</v>
      </c>
      <c r="G18" s="14">
        <f>'3'!AB13</f>
        <v>0</v>
      </c>
      <c r="H18" s="14">
        <f t="shared" si="0"/>
        <v>0</v>
      </c>
      <c r="I18" s="14">
        <f>'3'!AE13</f>
        <v>0</v>
      </c>
      <c r="J18" s="14">
        <f>'3'!AF13</f>
        <v>0</v>
      </c>
      <c r="K18" s="14">
        <f>'3'!AL13</f>
        <v>0</v>
      </c>
      <c r="L18" s="14">
        <f>'3'!AI13</f>
        <v>0</v>
      </c>
      <c r="M18" s="238">
        <f>'3'!AM13</f>
        <v>0</v>
      </c>
      <c r="N18" s="238">
        <f>'3'!AN13</f>
        <v>0</v>
      </c>
      <c r="P18" s="24"/>
      <c r="Q18" s="24"/>
      <c r="R18" s="24"/>
      <c r="S18" s="24"/>
      <c r="T18" s="24"/>
      <c r="U18" s="24"/>
      <c r="V18" s="24"/>
      <c r="W18" s="24"/>
      <c r="X18" s="24"/>
      <c r="Y18" s="24"/>
      <c r="Z18" s="24"/>
      <c r="AF18" s="30" t="s">
        <v>771</v>
      </c>
      <c r="AG18" s="35" t="e">
        <f>AH18/$AH$18</f>
        <v>#DIV/0!</v>
      </c>
      <c r="AH18" s="14">
        <f>SUM(AH15:AH17)</f>
        <v>0</v>
      </c>
    </row>
    <row r="19" spans="1:34">
      <c r="A19" s="234">
        <v>28</v>
      </c>
      <c r="B19" s="229" t="s">
        <v>55</v>
      </c>
      <c r="C19" s="240"/>
      <c r="D19" s="38"/>
      <c r="E19" s="40"/>
      <c r="F19" s="14">
        <f>'3'!Z14</f>
        <v>0</v>
      </c>
      <c r="G19" s="14">
        <f>'3'!AB14</f>
        <v>0</v>
      </c>
      <c r="H19" s="14">
        <f t="shared" si="0"/>
        <v>0</v>
      </c>
      <c r="I19" s="14">
        <f>'3'!AE14</f>
        <v>0</v>
      </c>
      <c r="J19" s="14">
        <f>'3'!AF14</f>
        <v>0</v>
      </c>
      <c r="K19" s="14">
        <f>'3'!AL14</f>
        <v>0</v>
      </c>
      <c r="L19" s="14">
        <f>'3'!AI14</f>
        <v>0</v>
      </c>
      <c r="M19" s="238">
        <f>'3'!AM14</f>
        <v>0</v>
      </c>
      <c r="N19" s="238">
        <f>'3'!AN14</f>
        <v>0</v>
      </c>
      <c r="P19" s="24"/>
      <c r="Q19" s="24"/>
      <c r="R19" s="24"/>
      <c r="S19" s="24"/>
      <c r="T19" s="24"/>
      <c r="U19" s="24"/>
      <c r="V19" s="24"/>
      <c r="W19" s="24"/>
      <c r="X19" s="24"/>
      <c r="Y19" s="24"/>
      <c r="Z19" s="24"/>
      <c r="AF19" s="30" t="s">
        <v>56</v>
      </c>
      <c r="AG19" s="32"/>
      <c r="AH19" s="41">
        <f>K46</f>
        <v>0</v>
      </c>
    </row>
    <row r="20" spans="1:34">
      <c r="A20" s="234">
        <v>29</v>
      </c>
      <c r="B20" s="229" t="s">
        <v>57</v>
      </c>
      <c r="C20" s="240"/>
      <c r="D20" s="38"/>
      <c r="E20" s="40"/>
      <c r="F20" s="14">
        <f>'3'!Z15</f>
        <v>0</v>
      </c>
      <c r="G20" s="14">
        <f>'3'!AB15</f>
        <v>0</v>
      </c>
      <c r="H20" s="14">
        <f t="shared" si="0"/>
        <v>0</v>
      </c>
      <c r="I20" s="14">
        <f>'3'!AE15</f>
        <v>0</v>
      </c>
      <c r="J20" s="14">
        <f>'3'!AF15</f>
        <v>0</v>
      </c>
      <c r="K20" s="14">
        <f>'3'!AL15</f>
        <v>0</v>
      </c>
      <c r="L20" s="14">
        <f>'3'!AI15</f>
        <v>0</v>
      </c>
      <c r="M20" s="238">
        <f>'3'!AM15</f>
        <v>0</v>
      </c>
      <c r="N20" s="238">
        <f>'3'!AN15</f>
        <v>0</v>
      </c>
      <c r="P20" s="26" t="s">
        <v>58</v>
      </c>
      <c r="Q20" s="28"/>
      <c r="R20" s="28"/>
      <c r="S20" s="28"/>
      <c r="T20" s="42" t="s">
        <v>59</v>
      </c>
      <c r="U20" s="27"/>
      <c r="V20" s="24"/>
      <c r="W20" s="24"/>
      <c r="X20" s="24"/>
      <c r="Y20" s="24"/>
      <c r="Z20" s="24"/>
    </row>
    <row r="21" spans="1:34">
      <c r="A21" s="234">
        <v>30</v>
      </c>
      <c r="B21" s="229" t="s">
        <v>60</v>
      </c>
      <c r="C21" s="240"/>
      <c r="D21" s="38"/>
      <c r="E21" s="40"/>
      <c r="F21" s="14">
        <f>'3'!Z16</f>
        <v>0</v>
      </c>
      <c r="G21" s="14">
        <f>'3'!AB16</f>
        <v>0</v>
      </c>
      <c r="H21" s="14">
        <f t="shared" si="0"/>
        <v>0</v>
      </c>
      <c r="I21" s="14">
        <f>'3'!AE16</f>
        <v>0</v>
      </c>
      <c r="J21" s="14">
        <f>'3'!AF16</f>
        <v>0</v>
      </c>
      <c r="K21" s="14">
        <f>'3'!AL16</f>
        <v>0</v>
      </c>
      <c r="L21" s="14">
        <f>'3'!AI16</f>
        <v>0</v>
      </c>
      <c r="M21" s="238">
        <f>'3'!AM16</f>
        <v>0</v>
      </c>
      <c r="N21" s="238">
        <f>'3'!AN16</f>
        <v>0</v>
      </c>
      <c r="P21" s="21">
        <f>H46</f>
        <v>0</v>
      </c>
      <c r="Q21" s="22" t="s">
        <v>33</v>
      </c>
      <c r="R21" s="22"/>
      <c r="S21" s="22"/>
      <c r="T21" s="22">
        <f>G46</f>
        <v>0</v>
      </c>
      <c r="U21" s="33" t="s">
        <v>33</v>
      </c>
      <c r="V21" s="24"/>
      <c r="W21" s="24"/>
      <c r="X21" s="24"/>
      <c r="Y21" s="24"/>
      <c r="Z21" s="24"/>
    </row>
    <row r="22" spans="1:34">
      <c r="A22" s="234">
        <v>31</v>
      </c>
      <c r="B22" s="229" t="s">
        <v>61</v>
      </c>
      <c r="C22" s="240"/>
      <c r="D22" s="38"/>
      <c r="E22" s="40"/>
      <c r="F22" s="14">
        <f>'3'!Z17</f>
        <v>0</v>
      </c>
      <c r="G22" s="14">
        <f>'3'!AB17</f>
        <v>0</v>
      </c>
      <c r="H22" s="14">
        <f t="shared" si="0"/>
        <v>0</v>
      </c>
      <c r="I22" s="14">
        <f>'3'!AE17</f>
        <v>0</v>
      </c>
      <c r="J22" s="14">
        <f>'3'!AF17</f>
        <v>0</v>
      </c>
      <c r="K22" s="14">
        <f>'3'!AL17</f>
        <v>0</v>
      </c>
      <c r="L22" s="14">
        <f>'3'!AI17</f>
        <v>0</v>
      </c>
      <c r="M22" s="238">
        <f>'3'!AM17</f>
        <v>0</v>
      </c>
      <c r="N22" s="238">
        <f>'3'!AN17</f>
        <v>0</v>
      </c>
      <c r="P22" s="24"/>
      <c r="Q22" s="24"/>
      <c r="R22" s="24"/>
      <c r="S22" s="24"/>
      <c r="T22" s="24"/>
      <c r="U22" s="24"/>
      <c r="V22" s="24"/>
      <c r="W22" s="24"/>
      <c r="X22" s="24"/>
      <c r="Y22" s="24"/>
      <c r="Z22" s="24"/>
    </row>
    <row r="23" spans="1:34">
      <c r="A23" s="234">
        <v>32</v>
      </c>
      <c r="B23" s="229" t="s">
        <v>62</v>
      </c>
      <c r="C23" s="240"/>
      <c r="D23" s="38"/>
      <c r="E23" s="40"/>
      <c r="F23" s="14">
        <f>'3'!Z18</f>
        <v>0</v>
      </c>
      <c r="G23" s="14">
        <f>'3'!AB18</f>
        <v>0</v>
      </c>
      <c r="H23" s="14">
        <f t="shared" si="0"/>
        <v>0</v>
      </c>
      <c r="I23" s="14">
        <f>'3'!AE18</f>
        <v>0</v>
      </c>
      <c r="J23" s="14">
        <f>'3'!AF18</f>
        <v>0</v>
      </c>
      <c r="K23" s="14">
        <f>'3'!AL18</f>
        <v>0</v>
      </c>
      <c r="L23" s="14">
        <f>'3'!AI18</f>
        <v>0</v>
      </c>
      <c r="M23" s="238">
        <f>'3'!AM18</f>
        <v>0</v>
      </c>
      <c r="N23" s="238">
        <f>'3'!AN18</f>
        <v>0</v>
      </c>
      <c r="P23" s="24"/>
      <c r="Q23" s="24"/>
      <c r="R23" s="24"/>
      <c r="S23" s="24"/>
      <c r="T23" s="24"/>
      <c r="U23" s="24"/>
      <c r="V23" s="24"/>
      <c r="W23" s="24"/>
      <c r="X23" s="24"/>
      <c r="Y23" s="24"/>
      <c r="Z23" s="24"/>
    </row>
    <row r="24" spans="1:34">
      <c r="A24" s="234">
        <v>33</v>
      </c>
      <c r="B24" s="229" t="s">
        <v>63</v>
      </c>
      <c r="C24" s="240"/>
      <c r="D24" s="38"/>
      <c r="E24" s="40"/>
      <c r="F24" s="14">
        <f>'3'!Z19</f>
        <v>0</v>
      </c>
      <c r="G24" s="14">
        <f>'3'!AB19</f>
        <v>0</v>
      </c>
      <c r="H24" s="14">
        <f t="shared" si="0"/>
        <v>0</v>
      </c>
      <c r="I24" s="14">
        <f>'3'!AE19</f>
        <v>0</v>
      </c>
      <c r="J24" s="14">
        <f>'3'!AF19</f>
        <v>0</v>
      </c>
      <c r="K24" s="14">
        <f>'3'!AL19</f>
        <v>0</v>
      </c>
      <c r="L24" s="14">
        <f>'3'!AI19</f>
        <v>0</v>
      </c>
      <c r="M24" s="238">
        <f>'3'!AM19</f>
        <v>0</v>
      </c>
      <c r="N24" s="238">
        <f>'3'!AN19</f>
        <v>0</v>
      </c>
      <c r="P24" s="26" t="s">
        <v>64</v>
      </c>
      <c r="Q24" s="27"/>
      <c r="R24" s="24"/>
      <c r="S24" s="24"/>
      <c r="T24" s="24"/>
      <c r="U24" s="24"/>
      <c r="V24" s="24"/>
      <c r="W24" s="24"/>
      <c r="X24" s="24"/>
      <c r="Y24" s="24"/>
      <c r="Z24" s="24"/>
    </row>
    <row r="25" spans="1:34">
      <c r="A25" s="234">
        <v>34</v>
      </c>
      <c r="B25" s="229" t="s">
        <v>65</v>
      </c>
      <c r="C25" s="240"/>
      <c r="D25" s="38"/>
      <c r="E25" s="40"/>
      <c r="F25" s="14">
        <f>'3'!Z20</f>
        <v>0</v>
      </c>
      <c r="G25" s="14">
        <f>'3'!AB20</f>
        <v>0</v>
      </c>
      <c r="H25" s="14">
        <f t="shared" si="0"/>
        <v>0</v>
      </c>
      <c r="I25" s="14">
        <f>'3'!AE20</f>
        <v>0</v>
      </c>
      <c r="J25" s="14">
        <f>'3'!AF20</f>
        <v>0</v>
      </c>
      <c r="K25" s="14">
        <f>'3'!AL20</f>
        <v>0</v>
      </c>
      <c r="L25" s="14">
        <f>'3'!AI20</f>
        <v>0</v>
      </c>
      <c r="M25" s="238">
        <f>'3'!AM20</f>
        <v>0</v>
      </c>
      <c r="N25" s="238">
        <f>'3'!AN20</f>
        <v>0</v>
      </c>
      <c r="P25" s="21">
        <f>'3'!AC41</f>
        <v>0</v>
      </c>
      <c r="Q25" s="33" t="s">
        <v>33</v>
      </c>
      <c r="R25" s="24"/>
      <c r="S25" s="24"/>
      <c r="T25" s="24"/>
      <c r="U25" s="24"/>
      <c r="V25" s="24"/>
      <c r="W25" s="24"/>
      <c r="X25" s="24"/>
      <c r="Y25" s="24"/>
      <c r="Z25" s="24"/>
    </row>
    <row r="26" spans="1:34">
      <c r="A26" s="234">
        <v>35</v>
      </c>
      <c r="B26" s="229" t="s">
        <v>66</v>
      </c>
      <c r="C26" s="240"/>
      <c r="D26" s="38"/>
      <c r="E26" s="40"/>
      <c r="F26" s="14">
        <f>'3'!Z21</f>
        <v>0</v>
      </c>
      <c r="G26" s="14">
        <f>'3'!AB21</f>
        <v>0</v>
      </c>
      <c r="H26" s="14">
        <f t="shared" si="0"/>
        <v>0</v>
      </c>
      <c r="I26" s="14">
        <f>'3'!AE21</f>
        <v>0</v>
      </c>
      <c r="J26" s="14">
        <f>'3'!AF21</f>
        <v>0</v>
      </c>
      <c r="K26" s="14">
        <f>'3'!AL21</f>
        <v>0</v>
      </c>
      <c r="L26" s="14">
        <f>'3'!AI21</f>
        <v>0</v>
      </c>
      <c r="M26" s="238">
        <f>'3'!AM21</f>
        <v>0</v>
      </c>
      <c r="N26" s="238">
        <f>'3'!AN21</f>
        <v>0</v>
      </c>
      <c r="P26" s="24"/>
      <c r="Q26" s="24"/>
      <c r="R26" s="24"/>
      <c r="S26" s="24"/>
      <c r="T26" s="24"/>
      <c r="U26" s="24"/>
      <c r="V26" s="24"/>
      <c r="W26" s="24"/>
      <c r="X26" s="24"/>
      <c r="Y26" s="24"/>
      <c r="Z26" s="24"/>
    </row>
    <row r="27" spans="1:34">
      <c r="A27" s="234">
        <v>39</v>
      </c>
      <c r="B27" s="229" t="s">
        <v>67</v>
      </c>
      <c r="C27" s="240"/>
      <c r="D27" s="38"/>
      <c r="E27" s="40"/>
      <c r="F27" s="14">
        <f>'3'!Z22</f>
        <v>0</v>
      </c>
      <c r="G27" s="14">
        <f>'3'!AB22</f>
        <v>0</v>
      </c>
      <c r="H27" s="14">
        <f t="shared" si="0"/>
        <v>0</v>
      </c>
      <c r="I27" s="14">
        <f>'3'!AE22</f>
        <v>0</v>
      </c>
      <c r="J27" s="14">
        <f>'3'!AF22</f>
        <v>0</v>
      </c>
      <c r="K27" s="14">
        <f>'3'!AL22</f>
        <v>0</v>
      </c>
      <c r="L27" s="14">
        <f>'3'!AI22</f>
        <v>0</v>
      </c>
      <c r="M27" s="238">
        <f>'3'!AM22</f>
        <v>0</v>
      </c>
      <c r="N27" s="238">
        <f>'3'!AN22</f>
        <v>0</v>
      </c>
      <c r="P27" s="24"/>
      <c r="Q27" s="24"/>
      <c r="R27" s="24"/>
      <c r="S27" s="24"/>
      <c r="T27" s="24"/>
      <c r="U27" s="24"/>
      <c r="V27" s="24"/>
      <c r="W27" s="24"/>
      <c r="X27" s="24"/>
      <c r="Y27" s="24"/>
      <c r="Z27" s="24"/>
    </row>
    <row r="28" spans="1:34">
      <c r="A28" s="234">
        <v>41</v>
      </c>
      <c r="B28" s="229" t="s">
        <v>68</v>
      </c>
      <c r="C28" s="240"/>
      <c r="D28" s="38"/>
      <c r="E28" s="40"/>
      <c r="F28" s="14">
        <f>'3'!Z23</f>
        <v>0</v>
      </c>
      <c r="G28" s="14">
        <f>'3'!AB23</f>
        <v>0</v>
      </c>
      <c r="H28" s="14">
        <f t="shared" si="0"/>
        <v>0</v>
      </c>
      <c r="I28" s="14">
        <f>'3'!AE23</f>
        <v>0</v>
      </c>
      <c r="J28" s="14">
        <f>'3'!AF23</f>
        <v>0</v>
      </c>
      <c r="K28" s="14">
        <f>'3'!AL23</f>
        <v>0</v>
      </c>
      <c r="L28" s="14">
        <f>'3'!AI23</f>
        <v>0</v>
      </c>
      <c r="M28" s="238">
        <f>'3'!AM23</f>
        <v>0</v>
      </c>
      <c r="N28" s="238">
        <f>'3'!AN23</f>
        <v>0</v>
      </c>
      <c r="P28" s="26" t="s">
        <v>69</v>
      </c>
      <c r="Q28" s="27"/>
      <c r="R28" s="24"/>
      <c r="S28" s="24"/>
      <c r="T28" s="24"/>
      <c r="U28" s="24"/>
      <c r="V28" s="24"/>
      <c r="W28" s="24"/>
      <c r="X28" s="24"/>
      <c r="Y28" s="24"/>
      <c r="Z28" s="24"/>
    </row>
    <row r="29" spans="1:34">
      <c r="A29" s="234">
        <v>46</v>
      </c>
      <c r="B29" s="229" t="s">
        <v>70</v>
      </c>
      <c r="C29" s="240"/>
      <c r="D29" s="38"/>
      <c r="E29" s="40"/>
      <c r="F29" s="14">
        <f>'3'!Z24</f>
        <v>0</v>
      </c>
      <c r="G29" s="14">
        <f>'3'!AB24</f>
        <v>0</v>
      </c>
      <c r="H29" s="14">
        <f t="shared" si="0"/>
        <v>0</v>
      </c>
      <c r="I29" s="14">
        <f>'3'!AE24</f>
        <v>0</v>
      </c>
      <c r="J29" s="14">
        <f>'3'!AF24</f>
        <v>0</v>
      </c>
      <c r="K29" s="14">
        <f>'3'!AL24</f>
        <v>0</v>
      </c>
      <c r="L29" s="14">
        <f>'3'!AI24</f>
        <v>0</v>
      </c>
      <c r="M29" s="238">
        <f>'3'!AM24</f>
        <v>0</v>
      </c>
      <c r="N29" s="238">
        <f>'3'!AN24</f>
        <v>0</v>
      </c>
      <c r="P29" s="21">
        <f>'3'!AD3</f>
        <v>0</v>
      </c>
      <c r="Q29" s="33" t="s">
        <v>33</v>
      </c>
      <c r="R29" s="24"/>
      <c r="S29" s="24"/>
      <c r="T29" s="24"/>
      <c r="U29" s="24"/>
      <c r="V29" s="24"/>
      <c r="W29" s="24"/>
      <c r="X29" s="24"/>
      <c r="Y29" s="24"/>
      <c r="Z29" s="24"/>
    </row>
    <row r="30" spans="1:34">
      <c r="A30" s="234">
        <v>47</v>
      </c>
      <c r="B30" s="229" t="s">
        <v>71</v>
      </c>
      <c r="C30" s="240"/>
      <c r="D30" s="38"/>
      <c r="E30" s="40"/>
      <c r="F30" s="14">
        <f>'3'!Z25</f>
        <v>0</v>
      </c>
      <c r="G30" s="14">
        <f>'3'!AB25</f>
        <v>0</v>
      </c>
      <c r="H30" s="14">
        <f t="shared" si="0"/>
        <v>0</v>
      </c>
      <c r="I30" s="14">
        <f>'3'!AE25</f>
        <v>0</v>
      </c>
      <c r="J30" s="14">
        <f>'3'!AF25</f>
        <v>0</v>
      </c>
      <c r="K30" s="14">
        <f>'3'!AL25</f>
        <v>0</v>
      </c>
      <c r="L30" s="14">
        <f>'3'!AI25</f>
        <v>0</v>
      </c>
      <c r="M30" s="238">
        <f>'3'!AM25</f>
        <v>0</v>
      </c>
      <c r="N30" s="238">
        <f>'3'!AN25</f>
        <v>0</v>
      </c>
      <c r="P30" s="24"/>
      <c r="Q30" s="24"/>
      <c r="R30" s="24"/>
      <c r="S30" s="24"/>
      <c r="T30" s="24"/>
      <c r="U30" s="24"/>
      <c r="V30" s="24"/>
      <c r="W30" s="24"/>
      <c r="X30" s="24"/>
      <c r="Y30" s="24"/>
      <c r="Z30" s="24"/>
    </row>
    <row r="31" spans="1:34">
      <c r="A31" s="234">
        <v>48</v>
      </c>
      <c r="B31" s="229" t="s">
        <v>72</v>
      </c>
      <c r="C31" s="240"/>
      <c r="D31" s="38"/>
      <c r="E31" s="40"/>
      <c r="F31" s="14">
        <f>'3'!Z26</f>
        <v>0</v>
      </c>
      <c r="G31" s="14">
        <f>'3'!AB26</f>
        <v>0</v>
      </c>
      <c r="H31" s="14">
        <f t="shared" si="0"/>
        <v>0</v>
      </c>
      <c r="I31" s="14">
        <f>'3'!AE26</f>
        <v>0</v>
      </c>
      <c r="J31" s="14">
        <f>'3'!AF26</f>
        <v>0</v>
      </c>
      <c r="K31" s="14">
        <f>'3'!AL26</f>
        <v>0</v>
      </c>
      <c r="L31" s="14">
        <f>'3'!AI26</f>
        <v>0</v>
      </c>
      <c r="M31" s="238">
        <f>'3'!AM26</f>
        <v>0</v>
      </c>
      <c r="N31" s="238">
        <f>'3'!AN26</f>
        <v>0</v>
      </c>
      <c r="P31" s="24"/>
      <c r="Q31" s="24"/>
      <c r="R31" s="24"/>
      <c r="S31" s="24"/>
      <c r="T31" s="24"/>
      <c r="U31" s="24"/>
      <c r="V31" s="24"/>
      <c r="W31" s="24"/>
      <c r="X31" s="24"/>
      <c r="Y31" s="24"/>
      <c r="Z31" s="24"/>
    </row>
    <row r="32" spans="1:34">
      <c r="A32" s="234">
        <v>51</v>
      </c>
      <c r="B32" s="229" t="s">
        <v>73</v>
      </c>
      <c r="C32" s="240"/>
      <c r="D32" s="38"/>
      <c r="E32" s="40"/>
      <c r="F32" s="14">
        <f>'3'!Z27</f>
        <v>0</v>
      </c>
      <c r="G32" s="14">
        <f>'3'!AB27</f>
        <v>0</v>
      </c>
      <c r="H32" s="14">
        <f t="shared" si="0"/>
        <v>0</v>
      </c>
      <c r="I32" s="14">
        <f>'3'!AE27</f>
        <v>0</v>
      </c>
      <c r="J32" s="14">
        <f>'3'!AF27</f>
        <v>0</v>
      </c>
      <c r="K32" s="14">
        <f>'3'!AL27</f>
        <v>0</v>
      </c>
      <c r="L32" s="14">
        <f>'3'!AI27</f>
        <v>0</v>
      </c>
      <c r="M32" s="238">
        <f>'3'!AM27</f>
        <v>0</v>
      </c>
      <c r="N32" s="238">
        <f>'3'!AN27</f>
        <v>0</v>
      </c>
      <c r="P32" s="26" t="s">
        <v>74</v>
      </c>
      <c r="Q32" s="27"/>
      <c r="R32" s="24"/>
      <c r="S32" s="24"/>
      <c r="T32" s="26" t="s">
        <v>75</v>
      </c>
      <c r="U32" s="27"/>
      <c r="V32" s="24"/>
      <c r="W32" s="24"/>
      <c r="X32" s="24"/>
      <c r="Y32" s="24"/>
      <c r="Z32" s="24"/>
    </row>
    <row r="33" spans="1:26">
      <c r="A33" s="234">
        <v>53</v>
      </c>
      <c r="B33" s="229" t="s">
        <v>76</v>
      </c>
      <c r="C33" s="240"/>
      <c r="D33" s="38"/>
      <c r="E33" s="40"/>
      <c r="F33" s="14">
        <f>'3'!Z28</f>
        <v>0</v>
      </c>
      <c r="G33" s="14">
        <f>'3'!AB28</f>
        <v>0</v>
      </c>
      <c r="H33" s="14">
        <f t="shared" si="0"/>
        <v>0</v>
      </c>
      <c r="I33" s="14">
        <f>'3'!AE28</f>
        <v>0</v>
      </c>
      <c r="J33" s="14">
        <f>'3'!AF28</f>
        <v>0</v>
      </c>
      <c r="K33" s="14">
        <f>'3'!AL28</f>
        <v>0</v>
      </c>
      <c r="L33" s="14">
        <f>'3'!AI28</f>
        <v>0</v>
      </c>
      <c r="M33" s="238">
        <f>'3'!AM28</f>
        <v>0</v>
      </c>
      <c r="N33" s="238">
        <f>'3'!AN28</f>
        <v>0</v>
      </c>
      <c r="P33" s="21">
        <f>I46</f>
        <v>0</v>
      </c>
      <c r="Q33" s="33" t="s">
        <v>33</v>
      </c>
      <c r="R33" s="24"/>
      <c r="S33" s="24"/>
      <c r="T33" s="21">
        <f>J46</f>
        <v>0</v>
      </c>
      <c r="U33" s="33" t="s">
        <v>33</v>
      </c>
      <c r="V33" s="24"/>
      <c r="W33" s="24"/>
      <c r="X33" s="24"/>
      <c r="Y33" s="24"/>
      <c r="Z33" s="24"/>
    </row>
    <row r="34" spans="1:26">
      <c r="A34" s="234">
        <v>55</v>
      </c>
      <c r="B34" s="229" t="s">
        <v>77</v>
      </c>
      <c r="C34" s="240"/>
      <c r="D34" s="38"/>
      <c r="E34" s="40"/>
      <c r="F34" s="14">
        <f>'3'!Z29</f>
        <v>0</v>
      </c>
      <c r="G34" s="14">
        <f>'3'!AB29</f>
        <v>0</v>
      </c>
      <c r="H34" s="14">
        <f t="shared" si="0"/>
        <v>0</v>
      </c>
      <c r="I34" s="14">
        <f>'3'!AE29</f>
        <v>0</v>
      </c>
      <c r="J34" s="14">
        <f>'3'!AF29</f>
        <v>0</v>
      </c>
      <c r="K34" s="14">
        <f>'3'!AL29</f>
        <v>0</v>
      </c>
      <c r="L34" s="14">
        <f>'3'!AI29</f>
        <v>0</v>
      </c>
      <c r="M34" s="238">
        <f>'3'!AM29</f>
        <v>0</v>
      </c>
      <c r="N34" s="238">
        <f>'3'!AN29</f>
        <v>0</v>
      </c>
      <c r="P34" s="24"/>
      <c r="Q34" s="24"/>
      <c r="R34" s="24"/>
      <c r="S34" s="24"/>
      <c r="T34" s="24"/>
      <c r="U34" s="24"/>
      <c r="V34" s="24"/>
      <c r="W34" s="24"/>
      <c r="X34" s="24"/>
      <c r="Y34" s="24"/>
      <c r="Z34" s="24"/>
    </row>
    <row r="35" spans="1:26">
      <c r="A35" s="234">
        <v>57</v>
      </c>
      <c r="B35" s="229" t="s">
        <v>78</v>
      </c>
      <c r="C35" s="240"/>
      <c r="D35" s="38"/>
      <c r="E35" s="40"/>
      <c r="F35" s="14">
        <f>'3'!Z30</f>
        <v>0</v>
      </c>
      <c r="G35" s="14">
        <f>'3'!AB30</f>
        <v>0</v>
      </c>
      <c r="H35" s="14">
        <f t="shared" si="0"/>
        <v>0</v>
      </c>
      <c r="I35" s="14">
        <f>'3'!AE30</f>
        <v>0</v>
      </c>
      <c r="J35" s="14">
        <f>'3'!AF30</f>
        <v>0</v>
      </c>
      <c r="K35" s="14">
        <f>'3'!AL30</f>
        <v>0</v>
      </c>
      <c r="L35" s="14">
        <f>'3'!AI30</f>
        <v>0</v>
      </c>
      <c r="M35" s="238">
        <f>'3'!AM30</f>
        <v>0</v>
      </c>
      <c r="N35" s="238">
        <f>'3'!AN30</f>
        <v>0</v>
      </c>
      <c r="P35" s="24"/>
      <c r="Q35" s="24"/>
      <c r="R35" s="24"/>
      <c r="S35" s="24"/>
      <c r="T35" s="24"/>
      <c r="U35" s="24"/>
      <c r="V35" s="24"/>
      <c r="W35" s="24"/>
      <c r="X35" s="24"/>
      <c r="Y35" s="24"/>
      <c r="Z35" s="24"/>
    </row>
    <row r="36" spans="1:26">
      <c r="A36" s="234">
        <v>59</v>
      </c>
      <c r="B36" s="229" t="s">
        <v>79</v>
      </c>
      <c r="C36" s="240"/>
      <c r="D36" s="38"/>
      <c r="E36" s="40"/>
      <c r="F36" s="14">
        <f>'3'!Z31</f>
        <v>0</v>
      </c>
      <c r="G36" s="14">
        <f>'3'!AB31</f>
        <v>0</v>
      </c>
      <c r="H36" s="14">
        <f t="shared" si="0"/>
        <v>0</v>
      </c>
      <c r="I36" s="14">
        <f>'3'!AE31</f>
        <v>0</v>
      </c>
      <c r="J36" s="14">
        <f>'3'!AF31</f>
        <v>0</v>
      </c>
      <c r="K36" s="14">
        <f>'3'!AL31</f>
        <v>0</v>
      </c>
      <c r="L36" s="14">
        <f>'3'!AI31</f>
        <v>0</v>
      </c>
      <c r="M36" s="238">
        <f>'3'!AM31</f>
        <v>0</v>
      </c>
      <c r="N36" s="238">
        <f>'3'!AN31</f>
        <v>0</v>
      </c>
      <c r="P36" s="43" t="s">
        <v>80</v>
      </c>
      <c r="Q36" s="27"/>
      <c r="R36" s="24"/>
      <c r="S36" s="26" t="s">
        <v>81</v>
      </c>
      <c r="T36" s="28"/>
      <c r="U36" s="28" t="s">
        <v>82</v>
      </c>
      <c r="V36" s="27"/>
      <c r="W36" s="24"/>
      <c r="X36" s="26" t="s">
        <v>83</v>
      </c>
      <c r="Y36" s="28"/>
      <c r="Z36" s="27"/>
    </row>
    <row r="37" spans="1:26">
      <c r="A37" s="234">
        <v>61</v>
      </c>
      <c r="B37" s="229" t="s">
        <v>84</v>
      </c>
      <c r="C37" s="240"/>
      <c r="D37" s="38"/>
      <c r="E37" s="40"/>
      <c r="F37" s="14">
        <f>'3'!Z32</f>
        <v>0</v>
      </c>
      <c r="G37" s="14">
        <f>'3'!AB32</f>
        <v>0</v>
      </c>
      <c r="H37" s="14">
        <f t="shared" si="0"/>
        <v>0</v>
      </c>
      <c r="I37" s="14">
        <f>'3'!AE32</f>
        <v>0</v>
      </c>
      <c r="J37" s="14">
        <f>'3'!AF32</f>
        <v>0</v>
      </c>
      <c r="K37" s="14">
        <f>'3'!AL32</f>
        <v>0</v>
      </c>
      <c r="L37" s="14">
        <f>'3'!AI32</f>
        <v>0</v>
      </c>
      <c r="M37" s="238">
        <f>'3'!AM32</f>
        <v>0</v>
      </c>
      <c r="N37" s="238">
        <f>'3'!AN32</f>
        <v>0</v>
      </c>
      <c r="P37" s="21">
        <f>L46</f>
        <v>0</v>
      </c>
      <c r="Q37" s="33" t="s">
        <v>85</v>
      </c>
      <c r="R37" s="24"/>
      <c r="S37" s="44">
        <f>M46</f>
        <v>0</v>
      </c>
      <c r="T37" s="45" t="s">
        <v>682</v>
      </c>
      <c r="U37" s="46">
        <f>N46</f>
        <v>0</v>
      </c>
      <c r="V37" s="244" t="s">
        <v>779</v>
      </c>
      <c r="W37" s="24"/>
      <c r="X37" s="21">
        <f>K46</f>
        <v>0</v>
      </c>
      <c r="Y37" s="22" t="s">
        <v>33</v>
      </c>
      <c r="Z37" s="23"/>
    </row>
    <row r="38" spans="1:26">
      <c r="A38" s="234">
        <v>63</v>
      </c>
      <c r="B38" s="229" t="s">
        <v>86</v>
      </c>
      <c r="C38" s="240"/>
      <c r="D38" s="38"/>
      <c r="E38" s="40"/>
      <c r="F38" s="14">
        <f>'3'!Z33</f>
        <v>0</v>
      </c>
      <c r="G38" s="14">
        <f>'3'!AB33</f>
        <v>0</v>
      </c>
      <c r="H38" s="14">
        <f t="shared" si="0"/>
        <v>0</v>
      </c>
      <c r="I38" s="14">
        <f>'3'!AE33</f>
        <v>0</v>
      </c>
      <c r="J38" s="14">
        <f>'3'!AF33</f>
        <v>0</v>
      </c>
      <c r="K38" s="14">
        <f>'3'!AL33</f>
        <v>0</v>
      </c>
      <c r="L38" s="14">
        <f>'3'!AI33</f>
        <v>0</v>
      </c>
      <c r="M38" s="238">
        <f>'3'!AM33</f>
        <v>0</v>
      </c>
      <c r="N38" s="238">
        <f>'3'!AN33</f>
        <v>0</v>
      </c>
    </row>
    <row r="39" spans="1:26">
      <c r="A39" s="234">
        <v>64</v>
      </c>
      <c r="B39" s="229" t="s">
        <v>87</v>
      </c>
      <c r="C39" s="240"/>
      <c r="D39" s="38"/>
      <c r="E39" s="40"/>
      <c r="F39" s="14">
        <f>'3'!Z34</f>
        <v>0</v>
      </c>
      <c r="G39" s="14">
        <f>'3'!AB34</f>
        <v>0</v>
      </c>
      <c r="H39" s="14">
        <f t="shared" si="0"/>
        <v>0</v>
      </c>
      <c r="I39" s="14">
        <f>'3'!AE34</f>
        <v>0</v>
      </c>
      <c r="J39" s="14">
        <f>'3'!AF34</f>
        <v>0</v>
      </c>
      <c r="K39" s="14">
        <f>'3'!AL34</f>
        <v>0</v>
      </c>
      <c r="L39" s="14">
        <f>'3'!AI34</f>
        <v>0</v>
      </c>
      <c r="M39" s="238">
        <f>'3'!AM34</f>
        <v>0</v>
      </c>
      <c r="N39" s="238">
        <f>'3'!AN34</f>
        <v>0</v>
      </c>
    </row>
    <row r="40" spans="1:26">
      <c r="A40" s="234">
        <v>65</v>
      </c>
      <c r="B40" s="229" t="s">
        <v>88</v>
      </c>
      <c r="C40" s="240"/>
      <c r="D40" s="38"/>
      <c r="E40" s="40"/>
      <c r="F40" s="14">
        <f>'3'!Z35</f>
        <v>0</v>
      </c>
      <c r="G40" s="14">
        <f>'3'!AB35</f>
        <v>0</v>
      </c>
      <c r="H40" s="14">
        <f t="shared" si="0"/>
        <v>0</v>
      </c>
      <c r="I40" s="14">
        <f>'3'!AE35</f>
        <v>0</v>
      </c>
      <c r="J40" s="14">
        <f>'3'!AF35</f>
        <v>0</v>
      </c>
      <c r="K40" s="14">
        <f>'3'!AL35</f>
        <v>0</v>
      </c>
      <c r="L40" s="14">
        <f>'3'!AI35</f>
        <v>0</v>
      </c>
      <c r="M40" s="238">
        <f>'3'!AM35</f>
        <v>0</v>
      </c>
      <c r="N40" s="238">
        <f>'3'!AN35</f>
        <v>0</v>
      </c>
    </row>
    <row r="41" spans="1:26">
      <c r="A41" s="234">
        <v>66</v>
      </c>
      <c r="B41" s="229" t="s">
        <v>89</v>
      </c>
      <c r="C41" s="240"/>
      <c r="D41" s="38"/>
      <c r="E41" s="40"/>
      <c r="F41" s="14">
        <f>'3'!Z36</f>
        <v>0</v>
      </c>
      <c r="G41" s="14">
        <f>'3'!AB36</f>
        <v>0</v>
      </c>
      <c r="H41" s="14">
        <f t="shared" si="0"/>
        <v>0</v>
      </c>
      <c r="I41" s="14">
        <f>'3'!AE36</f>
        <v>0</v>
      </c>
      <c r="J41" s="14">
        <f>'3'!AF36</f>
        <v>0</v>
      </c>
      <c r="K41" s="14">
        <f>'3'!AL36</f>
        <v>0</v>
      </c>
      <c r="L41" s="14">
        <f>'3'!AI36</f>
        <v>0</v>
      </c>
      <c r="M41" s="238">
        <f>'3'!AM36</f>
        <v>0</v>
      </c>
      <c r="N41" s="238">
        <f>'3'!AN36</f>
        <v>0</v>
      </c>
    </row>
    <row r="42" spans="1:26" ht="15.6" thickBot="1">
      <c r="A42" s="234">
        <v>67</v>
      </c>
      <c r="B42" s="229" t="s">
        <v>90</v>
      </c>
      <c r="C42" s="241"/>
      <c r="D42" s="38"/>
      <c r="E42" s="40"/>
      <c r="F42" s="14">
        <f>'3'!Z37</f>
        <v>0</v>
      </c>
      <c r="G42" s="14">
        <f>'3'!AB37</f>
        <v>0</v>
      </c>
      <c r="H42" s="14">
        <f t="shared" si="0"/>
        <v>0</v>
      </c>
      <c r="I42" s="14">
        <f>'3'!AE37</f>
        <v>0</v>
      </c>
      <c r="J42" s="14">
        <f>'3'!AF37</f>
        <v>0</v>
      </c>
      <c r="K42" s="14">
        <f>'3'!AL37</f>
        <v>0</v>
      </c>
      <c r="L42" s="14">
        <f>'3'!AI37</f>
        <v>0</v>
      </c>
      <c r="M42" s="238">
        <f>'3'!AM37</f>
        <v>0</v>
      </c>
      <c r="N42" s="238">
        <f>'3'!AN37</f>
        <v>0</v>
      </c>
    </row>
    <row r="43" spans="1:26" ht="15" customHeight="1">
      <c r="A43" s="234">
        <v>68</v>
      </c>
      <c r="B43" s="229" t="s">
        <v>91</v>
      </c>
      <c r="C43" s="249" t="s">
        <v>92</v>
      </c>
      <c r="D43" s="47"/>
      <c r="E43" s="48"/>
      <c r="F43" s="14">
        <f>'3'!Z38</f>
        <v>0</v>
      </c>
      <c r="G43" s="14">
        <f>'3'!AB38</f>
        <v>0</v>
      </c>
      <c r="H43" s="14">
        <f t="shared" si="0"/>
        <v>0</v>
      </c>
      <c r="I43" s="14">
        <f>'3'!AE38</f>
        <v>0</v>
      </c>
      <c r="J43" s="14">
        <f>'3'!AF38</f>
        <v>0</v>
      </c>
      <c r="K43" s="14">
        <f>'3'!AL38</f>
        <v>0</v>
      </c>
      <c r="L43" s="14">
        <f>'3'!AI38</f>
        <v>0</v>
      </c>
      <c r="M43" s="238">
        <f>'3'!AM38</f>
        <v>0</v>
      </c>
      <c r="N43" s="238">
        <f>'3'!AN38</f>
        <v>0</v>
      </c>
    </row>
    <row r="44" spans="1:26">
      <c r="A44" s="234">
        <v>69</v>
      </c>
      <c r="B44" s="229" t="s">
        <v>93</v>
      </c>
      <c r="C44" s="250"/>
      <c r="D44" s="49"/>
      <c r="E44" s="50"/>
      <c r="F44" s="14">
        <f>'3'!Z39</f>
        <v>0</v>
      </c>
      <c r="G44" s="14">
        <f>'3'!AB39</f>
        <v>0</v>
      </c>
      <c r="H44" s="14">
        <f t="shared" si="0"/>
        <v>0</v>
      </c>
      <c r="I44" s="14">
        <f>'3'!AE39</f>
        <v>0</v>
      </c>
      <c r="J44" s="14">
        <f>'3'!AF39</f>
        <v>0</v>
      </c>
      <c r="K44" s="14">
        <f>'3'!AL39</f>
        <v>0</v>
      </c>
      <c r="L44" s="14">
        <f>'3'!AI39</f>
        <v>0</v>
      </c>
      <c r="M44" s="238">
        <f>'3'!AM39</f>
        <v>0</v>
      </c>
      <c r="N44" s="238">
        <f>'3'!AN39</f>
        <v>0</v>
      </c>
    </row>
    <row r="45" spans="1:26">
      <c r="A45" s="234">
        <v>10</v>
      </c>
      <c r="B45" s="229" t="s">
        <v>94</v>
      </c>
      <c r="C45" s="250"/>
      <c r="D45" s="49"/>
      <c r="E45" s="50"/>
      <c r="F45" s="14">
        <f>'3'!Z40</f>
        <v>0</v>
      </c>
      <c r="G45" s="14">
        <f>'3'!AB40</f>
        <v>0</v>
      </c>
      <c r="H45" s="14">
        <f t="shared" si="0"/>
        <v>0</v>
      </c>
      <c r="I45" s="14">
        <f>'3'!AE40</f>
        <v>0</v>
      </c>
      <c r="J45" s="14">
        <f>'3'!AF40</f>
        <v>0</v>
      </c>
      <c r="K45" s="14">
        <f>'3'!AL40</f>
        <v>0</v>
      </c>
      <c r="L45" s="14">
        <f>'3'!AI40</f>
        <v>0</v>
      </c>
      <c r="M45" s="238">
        <f>'3'!AM40</f>
        <v>0</v>
      </c>
      <c r="N45" s="238">
        <f>'3'!AN40</f>
        <v>0</v>
      </c>
    </row>
    <row r="46" spans="1:26" ht="15.6" thickBot="1">
      <c r="B46" s="230" t="s">
        <v>95</v>
      </c>
      <c r="C46" s="51">
        <f>SUM(C8:C42)</f>
        <v>0</v>
      </c>
      <c r="D46" s="38"/>
      <c r="E46" s="40"/>
      <c r="F46" s="52">
        <f t="shared" ref="F46:N46" si="1">SUM(F8:F45)</f>
        <v>0</v>
      </c>
      <c r="G46" s="53">
        <f t="shared" si="1"/>
        <v>0</v>
      </c>
      <c r="H46" s="53">
        <f t="shared" si="1"/>
        <v>0</v>
      </c>
      <c r="I46" s="53">
        <f t="shared" si="1"/>
        <v>0</v>
      </c>
      <c r="J46" s="53">
        <f t="shared" si="1"/>
        <v>0</v>
      </c>
      <c r="K46" s="53">
        <f t="shared" si="1"/>
        <v>0</v>
      </c>
      <c r="L46" s="53">
        <f t="shared" si="1"/>
        <v>0</v>
      </c>
      <c r="M46" s="236">
        <f t="shared" si="1"/>
        <v>0</v>
      </c>
      <c r="N46" s="236">
        <f t="shared" si="1"/>
        <v>0</v>
      </c>
    </row>
  </sheetData>
  <mergeCells count="6">
    <mergeCell ref="C43:C45"/>
    <mergeCell ref="A5:E5"/>
    <mergeCell ref="F5:N5"/>
    <mergeCell ref="A6:A7"/>
    <mergeCell ref="B6:B7"/>
    <mergeCell ref="D6:E6"/>
  </mergeCells>
  <phoneticPr fontId="5"/>
  <dataValidations xWindow="395" yWindow="603" count="3">
    <dataValidation allowBlank="1" showInputMessage="1" showErrorMessage="1" promptTitle="新規需要の金額" prompt="■購入者価格で入力します。購入者価格とは、商業部門の販売と仕入れの差額である商業ﾏｰｼﾞﾝや財・ｻｰﾋﾞｽの運搬などの費用としての運輸ﾏｰｼﾞﾝが含まれた金額です。_x000a_■このセルに入力された新規需要には、東京都産業連関表による自給率が適用されます。新規需要の対象の財・サービスの都内外の生産の内訳が分かっている場合には、汎用版の分析ツールをお使いください。" sqref="C983048:C983082 C65544:C65578 C131080:C131114 C196616:C196650 C262152:C262186 C327688:C327722 C393224:C393258 C458760:C458794 C524296:C524330 C589832:C589866 C655368:C655402 C720904:C720938 C786440:C786474 C851976:C852010 C917512:C917546 C8:C42">
      <formula1>0</formula1>
      <formula2>0</formula2>
    </dataValidation>
    <dataValidation allowBlank="1" showInputMessage="1" showErrorMessage="1" promptTitle="日帰り客の人数" prompt="ｲﾍﾞﾝﾄ・観光に伴う日帰り客の人数を入力します。" sqref="E8 E65544 E131080 E196616 E262152 E327688 E393224 E458760 E524296 E589832 E655368 E720904 E786440 E851976 E917512 E983048">
      <formula1>0</formula1>
      <formula2>0</formula2>
    </dataValidation>
    <dataValidation allowBlank="1" showInputMessage="1" showErrorMessage="1" promptTitle="宿泊日数別の宿泊客人数" prompt="宿泊日数別に人数を入力します。" sqref="E9:E15 E65545:E65551 E131081:E131087 E196617:E196623 E262153:E262159 E327689:E327695 E393225:E393231 E458761:E458767 E524297:E524303 E589833:E589839 E655369:E655375 E720905:E720911 E786441:E786447 E851977:E851983 E917513:E917519 E983049:E983055">
      <formula1>0</formula1>
      <formula2>0</formula2>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3"/>
  <sheetViews>
    <sheetView workbookViewId="0"/>
  </sheetViews>
  <sheetFormatPr defaultColWidth="8.09765625" defaultRowHeight="18"/>
  <cols>
    <col min="1" max="1" width="6.19921875" style="55" customWidth="1"/>
    <col min="2" max="2" width="11.5" customWidth="1"/>
    <col min="3" max="3" width="5.796875" customWidth="1"/>
    <col min="4" max="4" width="30.69921875" style="55" customWidth="1"/>
    <col min="5" max="5" width="24.59765625" style="55" customWidth="1"/>
    <col min="6" max="6" width="49.796875" style="56" customWidth="1"/>
    <col min="257" max="257" width="10.19921875" customWidth="1"/>
    <col min="258" max="258" width="11.5" customWidth="1"/>
    <col min="259" max="259" width="8.09765625" customWidth="1"/>
    <col min="260" max="260" width="22.19921875" customWidth="1"/>
    <col min="261" max="261" width="19" customWidth="1"/>
    <col min="262" max="262" width="49.796875" customWidth="1"/>
    <col min="513" max="513" width="10.19921875" customWidth="1"/>
    <col min="514" max="514" width="11.5" customWidth="1"/>
    <col min="515" max="515" width="8.09765625" customWidth="1"/>
    <col min="516" max="516" width="22.19921875" customWidth="1"/>
    <col min="517" max="517" width="19" customWidth="1"/>
    <col min="518" max="518" width="49.796875" customWidth="1"/>
    <col min="769" max="769" width="10.19921875" customWidth="1"/>
    <col min="770" max="770" width="11.5" customWidth="1"/>
    <col min="771" max="771" width="8.09765625" customWidth="1"/>
    <col min="772" max="772" width="22.19921875" customWidth="1"/>
    <col min="773" max="773" width="19" customWidth="1"/>
    <col min="774" max="774" width="49.796875" customWidth="1"/>
    <col min="1025" max="1025" width="10.19921875" customWidth="1"/>
    <col min="1026" max="1026" width="11.5" customWidth="1"/>
    <col min="1027" max="1027" width="8.09765625" customWidth="1"/>
    <col min="1028" max="1028" width="22.19921875" customWidth="1"/>
    <col min="1029" max="1029" width="19" customWidth="1"/>
    <col min="1030" max="1030" width="49.796875" customWidth="1"/>
    <col min="1281" max="1281" width="10.19921875" customWidth="1"/>
    <col min="1282" max="1282" width="11.5" customWidth="1"/>
    <col min="1283" max="1283" width="8.09765625" customWidth="1"/>
    <col min="1284" max="1284" width="22.19921875" customWidth="1"/>
    <col min="1285" max="1285" width="19" customWidth="1"/>
    <col min="1286" max="1286" width="49.796875" customWidth="1"/>
    <col min="1537" max="1537" width="10.19921875" customWidth="1"/>
    <col min="1538" max="1538" width="11.5" customWidth="1"/>
    <col min="1539" max="1539" width="8.09765625" customWidth="1"/>
    <col min="1540" max="1540" width="22.19921875" customWidth="1"/>
    <col min="1541" max="1541" width="19" customWidth="1"/>
    <col min="1542" max="1542" width="49.796875" customWidth="1"/>
    <col min="1793" max="1793" width="10.19921875" customWidth="1"/>
    <col min="1794" max="1794" width="11.5" customWidth="1"/>
    <col min="1795" max="1795" width="8.09765625" customWidth="1"/>
    <col min="1796" max="1796" width="22.19921875" customWidth="1"/>
    <col min="1797" max="1797" width="19" customWidth="1"/>
    <col min="1798" max="1798" width="49.796875" customWidth="1"/>
    <col min="2049" max="2049" width="10.19921875" customWidth="1"/>
    <col min="2050" max="2050" width="11.5" customWidth="1"/>
    <col min="2051" max="2051" width="8.09765625" customWidth="1"/>
    <col min="2052" max="2052" width="22.19921875" customWidth="1"/>
    <col min="2053" max="2053" width="19" customWidth="1"/>
    <col min="2054" max="2054" width="49.796875" customWidth="1"/>
    <col min="2305" max="2305" width="10.19921875" customWidth="1"/>
    <col min="2306" max="2306" width="11.5" customWidth="1"/>
    <col min="2307" max="2307" width="8.09765625" customWidth="1"/>
    <col min="2308" max="2308" width="22.19921875" customWidth="1"/>
    <col min="2309" max="2309" width="19" customWidth="1"/>
    <col min="2310" max="2310" width="49.796875" customWidth="1"/>
    <col min="2561" max="2561" width="10.19921875" customWidth="1"/>
    <col min="2562" max="2562" width="11.5" customWidth="1"/>
    <col min="2563" max="2563" width="8.09765625" customWidth="1"/>
    <col min="2564" max="2564" width="22.19921875" customWidth="1"/>
    <col min="2565" max="2565" width="19" customWidth="1"/>
    <col min="2566" max="2566" width="49.796875" customWidth="1"/>
    <col min="2817" max="2817" width="10.19921875" customWidth="1"/>
    <col min="2818" max="2818" width="11.5" customWidth="1"/>
    <col min="2819" max="2819" width="8.09765625" customWidth="1"/>
    <col min="2820" max="2820" width="22.19921875" customWidth="1"/>
    <col min="2821" max="2821" width="19" customWidth="1"/>
    <col min="2822" max="2822" width="49.796875" customWidth="1"/>
    <col min="3073" max="3073" width="10.19921875" customWidth="1"/>
    <col min="3074" max="3074" width="11.5" customWidth="1"/>
    <col min="3075" max="3075" width="8.09765625" customWidth="1"/>
    <col min="3076" max="3076" width="22.19921875" customWidth="1"/>
    <col min="3077" max="3077" width="19" customWidth="1"/>
    <col min="3078" max="3078" width="49.796875" customWidth="1"/>
    <col min="3329" max="3329" width="10.19921875" customWidth="1"/>
    <col min="3330" max="3330" width="11.5" customWidth="1"/>
    <col min="3331" max="3331" width="8.09765625" customWidth="1"/>
    <col min="3332" max="3332" width="22.19921875" customWidth="1"/>
    <col min="3333" max="3333" width="19" customWidth="1"/>
    <col min="3334" max="3334" width="49.796875" customWidth="1"/>
    <col min="3585" max="3585" width="10.19921875" customWidth="1"/>
    <col min="3586" max="3586" width="11.5" customWidth="1"/>
    <col min="3587" max="3587" width="8.09765625" customWidth="1"/>
    <col min="3588" max="3588" width="22.19921875" customWidth="1"/>
    <col min="3589" max="3589" width="19" customWidth="1"/>
    <col min="3590" max="3590" width="49.796875" customWidth="1"/>
    <col min="3841" max="3841" width="10.19921875" customWidth="1"/>
    <col min="3842" max="3842" width="11.5" customWidth="1"/>
    <col min="3843" max="3843" width="8.09765625" customWidth="1"/>
    <col min="3844" max="3844" width="22.19921875" customWidth="1"/>
    <col min="3845" max="3845" width="19" customWidth="1"/>
    <col min="3846" max="3846" width="49.796875" customWidth="1"/>
    <col min="4097" max="4097" width="10.19921875" customWidth="1"/>
    <col min="4098" max="4098" width="11.5" customWidth="1"/>
    <col min="4099" max="4099" width="8.09765625" customWidth="1"/>
    <col min="4100" max="4100" width="22.19921875" customWidth="1"/>
    <col min="4101" max="4101" width="19" customWidth="1"/>
    <col min="4102" max="4102" width="49.796875" customWidth="1"/>
    <col min="4353" max="4353" width="10.19921875" customWidth="1"/>
    <col min="4354" max="4354" width="11.5" customWidth="1"/>
    <col min="4355" max="4355" width="8.09765625" customWidth="1"/>
    <col min="4356" max="4356" width="22.19921875" customWidth="1"/>
    <col min="4357" max="4357" width="19" customWidth="1"/>
    <col min="4358" max="4358" width="49.796875" customWidth="1"/>
    <col min="4609" max="4609" width="10.19921875" customWidth="1"/>
    <col min="4610" max="4610" width="11.5" customWidth="1"/>
    <col min="4611" max="4611" width="8.09765625" customWidth="1"/>
    <col min="4612" max="4612" width="22.19921875" customWidth="1"/>
    <col min="4613" max="4613" width="19" customWidth="1"/>
    <col min="4614" max="4614" width="49.796875" customWidth="1"/>
    <col min="4865" max="4865" width="10.19921875" customWidth="1"/>
    <col min="4866" max="4866" width="11.5" customWidth="1"/>
    <col min="4867" max="4867" width="8.09765625" customWidth="1"/>
    <col min="4868" max="4868" width="22.19921875" customWidth="1"/>
    <col min="4869" max="4869" width="19" customWidth="1"/>
    <col min="4870" max="4870" width="49.796875" customWidth="1"/>
    <col min="5121" max="5121" width="10.19921875" customWidth="1"/>
    <col min="5122" max="5122" width="11.5" customWidth="1"/>
    <col min="5123" max="5123" width="8.09765625" customWidth="1"/>
    <col min="5124" max="5124" width="22.19921875" customWidth="1"/>
    <col min="5125" max="5125" width="19" customWidth="1"/>
    <col min="5126" max="5126" width="49.796875" customWidth="1"/>
    <col min="5377" max="5377" width="10.19921875" customWidth="1"/>
    <col min="5378" max="5378" width="11.5" customWidth="1"/>
    <col min="5379" max="5379" width="8.09765625" customWidth="1"/>
    <col min="5380" max="5380" width="22.19921875" customWidth="1"/>
    <col min="5381" max="5381" width="19" customWidth="1"/>
    <col min="5382" max="5382" width="49.796875" customWidth="1"/>
    <col min="5633" max="5633" width="10.19921875" customWidth="1"/>
    <col min="5634" max="5634" width="11.5" customWidth="1"/>
    <col min="5635" max="5635" width="8.09765625" customWidth="1"/>
    <col min="5636" max="5636" width="22.19921875" customWidth="1"/>
    <col min="5637" max="5637" width="19" customWidth="1"/>
    <col min="5638" max="5638" width="49.796875" customWidth="1"/>
    <col min="5889" max="5889" width="10.19921875" customWidth="1"/>
    <col min="5890" max="5890" width="11.5" customWidth="1"/>
    <col min="5891" max="5891" width="8.09765625" customWidth="1"/>
    <col min="5892" max="5892" width="22.19921875" customWidth="1"/>
    <col min="5893" max="5893" width="19" customWidth="1"/>
    <col min="5894" max="5894" width="49.796875" customWidth="1"/>
    <col min="6145" max="6145" width="10.19921875" customWidth="1"/>
    <col min="6146" max="6146" width="11.5" customWidth="1"/>
    <col min="6147" max="6147" width="8.09765625" customWidth="1"/>
    <col min="6148" max="6148" width="22.19921875" customWidth="1"/>
    <col min="6149" max="6149" width="19" customWidth="1"/>
    <col min="6150" max="6150" width="49.796875" customWidth="1"/>
    <col min="6401" max="6401" width="10.19921875" customWidth="1"/>
    <col min="6402" max="6402" width="11.5" customWidth="1"/>
    <col min="6403" max="6403" width="8.09765625" customWidth="1"/>
    <col min="6404" max="6404" width="22.19921875" customWidth="1"/>
    <col min="6405" max="6405" width="19" customWidth="1"/>
    <col min="6406" max="6406" width="49.796875" customWidth="1"/>
    <col min="6657" max="6657" width="10.19921875" customWidth="1"/>
    <col min="6658" max="6658" width="11.5" customWidth="1"/>
    <col min="6659" max="6659" width="8.09765625" customWidth="1"/>
    <col min="6660" max="6660" width="22.19921875" customWidth="1"/>
    <col min="6661" max="6661" width="19" customWidth="1"/>
    <col min="6662" max="6662" width="49.796875" customWidth="1"/>
    <col min="6913" max="6913" width="10.19921875" customWidth="1"/>
    <col min="6914" max="6914" width="11.5" customWidth="1"/>
    <col min="6915" max="6915" width="8.09765625" customWidth="1"/>
    <col min="6916" max="6916" width="22.19921875" customWidth="1"/>
    <col min="6917" max="6917" width="19" customWidth="1"/>
    <col min="6918" max="6918" width="49.796875" customWidth="1"/>
    <col min="7169" max="7169" width="10.19921875" customWidth="1"/>
    <col min="7170" max="7170" width="11.5" customWidth="1"/>
    <col min="7171" max="7171" width="8.09765625" customWidth="1"/>
    <col min="7172" max="7172" width="22.19921875" customWidth="1"/>
    <col min="7173" max="7173" width="19" customWidth="1"/>
    <col min="7174" max="7174" width="49.796875" customWidth="1"/>
    <col min="7425" max="7425" width="10.19921875" customWidth="1"/>
    <col min="7426" max="7426" width="11.5" customWidth="1"/>
    <col min="7427" max="7427" width="8.09765625" customWidth="1"/>
    <col min="7428" max="7428" width="22.19921875" customWidth="1"/>
    <col min="7429" max="7429" width="19" customWidth="1"/>
    <col min="7430" max="7430" width="49.796875" customWidth="1"/>
    <col min="7681" max="7681" width="10.19921875" customWidth="1"/>
    <col min="7682" max="7682" width="11.5" customWidth="1"/>
    <col min="7683" max="7683" width="8.09765625" customWidth="1"/>
    <col min="7684" max="7684" width="22.19921875" customWidth="1"/>
    <col min="7685" max="7685" width="19" customWidth="1"/>
    <col min="7686" max="7686" width="49.796875" customWidth="1"/>
    <col min="7937" max="7937" width="10.19921875" customWidth="1"/>
    <col min="7938" max="7938" width="11.5" customWidth="1"/>
    <col min="7939" max="7939" width="8.09765625" customWidth="1"/>
    <col min="7940" max="7940" width="22.19921875" customWidth="1"/>
    <col min="7941" max="7941" width="19" customWidth="1"/>
    <col min="7942" max="7942" width="49.796875" customWidth="1"/>
    <col min="8193" max="8193" width="10.19921875" customWidth="1"/>
    <col min="8194" max="8194" width="11.5" customWidth="1"/>
    <col min="8195" max="8195" width="8.09765625" customWidth="1"/>
    <col min="8196" max="8196" width="22.19921875" customWidth="1"/>
    <col min="8197" max="8197" width="19" customWidth="1"/>
    <col min="8198" max="8198" width="49.796875" customWidth="1"/>
    <col min="8449" max="8449" width="10.19921875" customWidth="1"/>
    <col min="8450" max="8450" width="11.5" customWidth="1"/>
    <col min="8451" max="8451" width="8.09765625" customWidth="1"/>
    <col min="8452" max="8452" width="22.19921875" customWidth="1"/>
    <col min="8453" max="8453" width="19" customWidth="1"/>
    <col min="8454" max="8454" width="49.796875" customWidth="1"/>
    <col min="8705" max="8705" width="10.19921875" customWidth="1"/>
    <col min="8706" max="8706" width="11.5" customWidth="1"/>
    <col min="8707" max="8707" width="8.09765625" customWidth="1"/>
    <col min="8708" max="8708" width="22.19921875" customWidth="1"/>
    <col min="8709" max="8709" width="19" customWidth="1"/>
    <col min="8710" max="8710" width="49.796875" customWidth="1"/>
    <col min="8961" max="8961" width="10.19921875" customWidth="1"/>
    <col min="8962" max="8962" width="11.5" customWidth="1"/>
    <col min="8963" max="8963" width="8.09765625" customWidth="1"/>
    <col min="8964" max="8964" width="22.19921875" customWidth="1"/>
    <col min="8965" max="8965" width="19" customWidth="1"/>
    <col min="8966" max="8966" width="49.796875" customWidth="1"/>
    <col min="9217" max="9217" width="10.19921875" customWidth="1"/>
    <col min="9218" max="9218" width="11.5" customWidth="1"/>
    <col min="9219" max="9219" width="8.09765625" customWidth="1"/>
    <col min="9220" max="9220" width="22.19921875" customWidth="1"/>
    <col min="9221" max="9221" width="19" customWidth="1"/>
    <col min="9222" max="9222" width="49.796875" customWidth="1"/>
    <col min="9473" max="9473" width="10.19921875" customWidth="1"/>
    <col min="9474" max="9474" width="11.5" customWidth="1"/>
    <col min="9475" max="9475" width="8.09765625" customWidth="1"/>
    <col min="9476" max="9476" width="22.19921875" customWidth="1"/>
    <col min="9477" max="9477" width="19" customWidth="1"/>
    <col min="9478" max="9478" width="49.796875" customWidth="1"/>
    <col min="9729" max="9729" width="10.19921875" customWidth="1"/>
    <col min="9730" max="9730" width="11.5" customWidth="1"/>
    <col min="9731" max="9731" width="8.09765625" customWidth="1"/>
    <col min="9732" max="9732" width="22.19921875" customWidth="1"/>
    <col min="9733" max="9733" width="19" customWidth="1"/>
    <col min="9734" max="9734" width="49.796875" customWidth="1"/>
    <col min="9985" max="9985" width="10.19921875" customWidth="1"/>
    <col min="9986" max="9986" width="11.5" customWidth="1"/>
    <col min="9987" max="9987" width="8.09765625" customWidth="1"/>
    <col min="9988" max="9988" width="22.19921875" customWidth="1"/>
    <col min="9989" max="9989" width="19" customWidth="1"/>
    <col min="9990" max="9990" width="49.796875" customWidth="1"/>
    <col min="10241" max="10241" width="10.19921875" customWidth="1"/>
    <col min="10242" max="10242" width="11.5" customWidth="1"/>
    <col min="10243" max="10243" width="8.09765625" customWidth="1"/>
    <col min="10244" max="10244" width="22.19921875" customWidth="1"/>
    <col min="10245" max="10245" width="19" customWidth="1"/>
    <col min="10246" max="10246" width="49.796875" customWidth="1"/>
    <col min="10497" max="10497" width="10.19921875" customWidth="1"/>
    <col min="10498" max="10498" width="11.5" customWidth="1"/>
    <col min="10499" max="10499" width="8.09765625" customWidth="1"/>
    <col min="10500" max="10500" width="22.19921875" customWidth="1"/>
    <col min="10501" max="10501" width="19" customWidth="1"/>
    <col min="10502" max="10502" width="49.796875" customWidth="1"/>
    <col min="10753" max="10753" width="10.19921875" customWidth="1"/>
    <col min="10754" max="10754" width="11.5" customWidth="1"/>
    <col min="10755" max="10755" width="8.09765625" customWidth="1"/>
    <col min="10756" max="10756" width="22.19921875" customWidth="1"/>
    <col min="10757" max="10757" width="19" customWidth="1"/>
    <col min="10758" max="10758" width="49.796875" customWidth="1"/>
    <col min="11009" max="11009" width="10.19921875" customWidth="1"/>
    <col min="11010" max="11010" width="11.5" customWidth="1"/>
    <col min="11011" max="11011" width="8.09765625" customWidth="1"/>
    <col min="11012" max="11012" width="22.19921875" customWidth="1"/>
    <col min="11013" max="11013" width="19" customWidth="1"/>
    <col min="11014" max="11014" width="49.796875" customWidth="1"/>
    <col min="11265" max="11265" width="10.19921875" customWidth="1"/>
    <col min="11266" max="11266" width="11.5" customWidth="1"/>
    <col min="11267" max="11267" width="8.09765625" customWidth="1"/>
    <col min="11268" max="11268" width="22.19921875" customWidth="1"/>
    <col min="11269" max="11269" width="19" customWidth="1"/>
    <col min="11270" max="11270" width="49.796875" customWidth="1"/>
    <col min="11521" max="11521" width="10.19921875" customWidth="1"/>
    <col min="11522" max="11522" width="11.5" customWidth="1"/>
    <col min="11523" max="11523" width="8.09765625" customWidth="1"/>
    <col min="11524" max="11524" width="22.19921875" customWidth="1"/>
    <col min="11525" max="11525" width="19" customWidth="1"/>
    <col min="11526" max="11526" width="49.796875" customWidth="1"/>
    <col min="11777" max="11777" width="10.19921875" customWidth="1"/>
    <col min="11778" max="11778" width="11.5" customWidth="1"/>
    <col min="11779" max="11779" width="8.09765625" customWidth="1"/>
    <col min="11780" max="11780" width="22.19921875" customWidth="1"/>
    <col min="11781" max="11781" width="19" customWidth="1"/>
    <col min="11782" max="11782" width="49.796875" customWidth="1"/>
    <col min="12033" max="12033" width="10.19921875" customWidth="1"/>
    <col min="12034" max="12034" width="11.5" customWidth="1"/>
    <col min="12035" max="12035" width="8.09765625" customWidth="1"/>
    <col min="12036" max="12036" width="22.19921875" customWidth="1"/>
    <col min="12037" max="12037" width="19" customWidth="1"/>
    <col min="12038" max="12038" width="49.796875" customWidth="1"/>
    <col min="12289" max="12289" width="10.19921875" customWidth="1"/>
    <col min="12290" max="12290" width="11.5" customWidth="1"/>
    <col min="12291" max="12291" width="8.09765625" customWidth="1"/>
    <col min="12292" max="12292" width="22.19921875" customWidth="1"/>
    <col min="12293" max="12293" width="19" customWidth="1"/>
    <col min="12294" max="12294" width="49.796875" customWidth="1"/>
    <col min="12545" max="12545" width="10.19921875" customWidth="1"/>
    <col min="12546" max="12546" width="11.5" customWidth="1"/>
    <col min="12547" max="12547" width="8.09765625" customWidth="1"/>
    <col min="12548" max="12548" width="22.19921875" customWidth="1"/>
    <col min="12549" max="12549" width="19" customWidth="1"/>
    <col min="12550" max="12550" width="49.796875" customWidth="1"/>
    <col min="12801" max="12801" width="10.19921875" customWidth="1"/>
    <col min="12802" max="12802" width="11.5" customWidth="1"/>
    <col min="12803" max="12803" width="8.09765625" customWidth="1"/>
    <col min="12804" max="12804" width="22.19921875" customWidth="1"/>
    <col min="12805" max="12805" width="19" customWidth="1"/>
    <col min="12806" max="12806" width="49.796875" customWidth="1"/>
    <col min="13057" max="13057" width="10.19921875" customWidth="1"/>
    <col min="13058" max="13058" width="11.5" customWidth="1"/>
    <col min="13059" max="13059" width="8.09765625" customWidth="1"/>
    <col min="13060" max="13060" width="22.19921875" customWidth="1"/>
    <col min="13061" max="13061" width="19" customWidth="1"/>
    <col min="13062" max="13062" width="49.796875" customWidth="1"/>
    <col min="13313" max="13313" width="10.19921875" customWidth="1"/>
    <col min="13314" max="13314" width="11.5" customWidth="1"/>
    <col min="13315" max="13315" width="8.09765625" customWidth="1"/>
    <col min="13316" max="13316" width="22.19921875" customWidth="1"/>
    <col min="13317" max="13317" width="19" customWidth="1"/>
    <col min="13318" max="13318" width="49.796875" customWidth="1"/>
    <col min="13569" max="13569" width="10.19921875" customWidth="1"/>
    <col min="13570" max="13570" width="11.5" customWidth="1"/>
    <col min="13571" max="13571" width="8.09765625" customWidth="1"/>
    <col min="13572" max="13572" width="22.19921875" customWidth="1"/>
    <col min="13573" max="13573" width="19" customWidth="1"/>
    <col min="13574" max="13574" width="49.796875" customWidth="1"/>
    <col min="13825" max="13825" width="10.19921875" customWidth="1"/>
    <col min="13826" max="13826" width="11.5" customWidth="1"/>
    <col min="13827" max="13827" width="8.09765625" customWidth="1"/>
    <col min="13828" max="13828" width="22.19921875" customWidth="1"/>
    <col min="13829" max="13829" width="19" customWidth="1"/>
    <col min="13830" max="13830" width="49.796875" customWidth="1"/>
    <col min="14081" max="14081" width="10.19921875" customWidth="1"/>
    <col min="14082" max="14082" width="11.5" customWidth="1"/>
    <col min="14083" max="14083" width="8.09765625" customWidth="1"/>
    <col min="14084" max="14084" width="22.19921875" customWidth="1"/>
    <col min="14085" max="14085" width="19" customWidth="1"/>
    <col min="14086" max="14086" width="49.796875" customWidth="1"/>
    <col min="14337" max="14337" width="10.19921875" customWidth="1"/>
    <col min="14338" max="14338" width="11.5" customWidth="1"/>
    <col min="14339" max="14339" width="8.09765625" customWidth="1"/>
    <col min="14340" max="14340" width="22.19921875" customWidth="1"/>
    <col min="14341" max="14341" width="19" customWidth="1"/>
    <col min="14342" max="14342" width="49.796875" customWidth="1"/>
    <col min="14593" max="14593" width="10.19921875" customWidth="1"/>
    <col min="14594" max="14594" width="11.5" customWidth="1"/>
    <col min="14595" max="14595" width="8.09765625" customWidth="1"/>
    <col min="14596" max="14596" width="22.19921875" customWidth="1"/>
    <col min="14597" max="14597" width="19" customWidth="1"/>
    <col min="14598" max="14598" width="49.796875" customWidth="1"/>
    <col min="14849" max="14849" width="10.19921875" customWidth="1"/>
    <col min="14850" max="14850" width="11.5" customWidth="1"/>
    <col min="14851" max="14851" width="8.09765625" customWidth="1"/>
    <col min="14852" max="14852" width="22.19921875" customWidth="1"/>
    <col min="14853" max="14853" width="19" customWidth="1"/>
    <col min="14854" max="14854" width="49.796875" customWidth="1"/>
    <col min="15105" max="15105" width="10.19921875" customWidth="1"/>
    <col min="15106" max="15106" width="11.5" customWidth="1"/>
    <col min="15107" max="15107" width="8.09765625" customWidth="1"/>
    <col min="15108" max="15108" width="22.19921875" customWidth="1"/>
    <col min="15109" max="15109" width="19" customWidth="1"/>
    <col min="15110" max="15110" width="49.796875" customWidth="1"/>
    <col min="15361" max="15361" width="10.19921875" customWidth="1"/>
    <col min="15362" max="15362" width="11.5" customWidth="1"/>
    <col min="15363" max="15363" width="8.09765625" customWidth="1"/>
    <col min="15364" max="15364" width="22.19921875" customWidth="1"/>
    <col min="15365" max="15365" width="19" customWidth="1"/>
    <col min="15366" max="15366" width="49.796875" customWidth="1"/>
    <col min="15617" max="15617" width="10.19921875" customWidth="1"/>
    <col min="15618" max="15618" width="11.5" customWidth="1"/>
    <col min="15619" max="15619" width="8.09765625" customWidth="1"/>
    <col min="15620" max="15620" width="22.19921875" customWidth="1"/>
    <col min="15621" max="15621" width="19" customWidth="1"/>
    <col min="15622" max="15622" width="49.796875" customWidth="1"/>
    <col min="15873" max="15873" width="10.19921875" customWidth="1"/>
    <col min="15874" max="15874" width="11.5" customWidth="1"/>
    <col min="15875" max="15875" width="8.09765625" customWidth="1"/>
    <col min="15876" max="15876" width="22.19921875" customWidth="1"/>
    <col min="15877" max="15877" width="19" customWidth="1"/>
    <col min="15878" max="15878" width="49.796875" customWidth="1"/>
    <col min="16129" max="16129" width="10.19921875" customWidth="1"/>
    <col min="16130" max="16130" width="11.5" customWidth="1"/>
    <col min="16131" max="16131" width="8.09765625" customWidth="1"/>
    <col min="16132" max="16132" width="22.19921875" customWidth="1"/>
    <col min="16133" max="16133" width="19" customWidth="1"/>
    <col min="16134" max="16134" width="49.796875" customWidth="1"/>
  </cols>
  <sheetData>
    <row r="1" spans="1:6">
      <c r="A1" s="207" t="s">
        <v>96</v>
      </c>
    </row>
    <row r="2" spans="1:6">
      <c r="A2" s="54" t="s">
        <v>97</v>
      </c>
    </row>
    <row r="3" spans="1:6">
      <c r="A3" s="54" t="s">
        <v>98</v>
      </c>
    </row>
    <row r="4" spans="1:6">
      <c r="A4" s="54" t="s">
        <v>99</v>
      </c>
    </row>
    <row r="5" spans="1:6" ht="15" customHeight="1">
      <c r="A5" s="298" t="s">
        <v>15</v>
      </c>
      <c r="B5" s="298" t="s">
        <v>100</v>
      </c>
      <c r="C5" s="299" t="s">
        <v>101</v>
      </c>
      <c r="D5" s="300"/>
      <c r="E5" s="303" t="s">
        <v>102</v>
      </c>
      <c r="F5" s="304" t="s">
        <v>103</v>
      </c>
    </row>
    <row r="6" spans="1:6" ht="15" customHeight="1">
      <c r="A6" s="298"/>
      <c r="B6" s="298"/>
      <c r="C6" s="301"/>
      <c r="D6" s="302"/>
      <c r="E6" s="303"/>
      <c r="F6" s="304"/>
    </row>
    <row r="7" spans="1:6" ht="13.8" customHeight="1">
      <c r="A7" s="305">
        <v>1</v>
      </c>
      <c r="B7" s="306" t="s">
        <v>104</v>
      </c>
      <c r="C7" s="308">
        <v>11</v>
      </c>
      <c r="D7" s="309" t="s">
        <v>105</v>
      </c>
      <c r="E7" s="57" t="s">
        <v>106</v>
      </c>
      <c r="F7" s="58" t="s">
        <v>107</v>
      </c>
    </row>
    <row r="8" spans="1:6" ht="26.4">
      <c r="A8" s="305"/>
      <c r="B8" s="307"/>
      <c r="C8" s="308"/>
      <c r="D8" s="309"/>
      <c r="E8" s="198" t="s">
        <v>108</v>
      </c>
      <c r="F8" s="59" t="s">
        <v>109</v>
      </c>
    </row>
    <row r="9" spans="1:6" ht="79.2">
      <c r="A9" s="305"/>
      <c r="B9" s="307"/>
      <c r="C9" s="308"/>
      <c r="D9" s="309"/>
      <c r="E9" s="198" t="s">
        <v>110</v>
      </c>
      <c r="F9" s="59" t="s">
        <v>111</v>
      </c>
    </row>
    <row r="10" spans="1:6" ht="39.6">
      <c r="A10" s="305"/>
      <c r="B10" s="307"/>
      <c r="C10" s="308"/>
      <c r="D10" s="309"/>
      <c r="E10" s="198" t="s">
        <v>112</v>
      </c>
      <c r="F10" s="59" t="s">
        <v>113</v>
      </c>
    </row>
    <row r="11" spans="1:6" ht="41.4">
      <c r="A11" s="305"/>
      <c r="B11" s="307"/>
      <c r="C11" s="308"/>
      <c r="D11" s="309"/>
      <c r="E11" s="198" t="s">
        <v>114</v>
      </c>
      <c r="F11" s="60" t="s">
        <v>115</v>
      </c>
    </row>
    <row r="12" spans="1:6" ht="27.6">
      <c r="A12" s="305"/>
      <c r="B12" s="307"/>
      <c r="C12" s="308"/>
      <c r="D12" s="309"/>
      <c r="E12" s="198" t="s">
        <v>116</v>
      </c>
      <c r="F12" s="60" t="s">
        <v>692</v>
      </c>
    </row>
    <row r="13" spans="1:6" ht="26.4">
      <c r="A13" s="305"/>
      <c r="B13" s="307"/>
      <c r="C13" s="196">
        <v>12</v>
      </c>
      <c r="D13" s="62" t="s">
        <v>117</v>
      </c>
      <c r="E13" s="198" t="s">
        <v>117</v>
      </c>
      <c r="F13" s="59" t="s">
        <v>693</v>
      </c>
    </row>
    <row r="14" spans="1:6" ht="28.2">
      <c r="A14" s="305"/>
      <c r="B14" s="307"/>
      <c r="C14" s="196">
        <v>13</v>
      </c>
      <c r="D14" s="62" t="s">
        <v>118</v>
      </c>
      <c r="E14" s="198" t="s">
        <v>118</v>
      </c>
      <c r="F14" s="60" t="s">
        <v>119</v>
      </c>
    </row>
    <row r="15" spans="1:6" ht="13.8" customHeight="1">
      <c r="A15" s="305"/>
      <c r="B15" s="307"/>
      <c r="C15" s="256">
        <v>15</v>
      </c>
      <c r="D15" s="257" t="s">
        <v>120</v>
      </c>
      <c r="E15" s="198" t="s">
        <v>121</v>
      </c>
      <c r="F15" s="60" t="s">
        <v>122</v>
      </c>
    </row>
    <row r="16" spans="1:6" ht="13.8" customHeight="1">
      <c r="A16" s="305"/>
      <c r="B16" s="307"/>
      <c r="C16" s="256"/>
      <c r="D16" s="257"/>
      <c r="E16" s="198" t="s">
        <v>123</v>
      </c>
      <c r="F16" s="60" t="s">
        <v>124</v>
      </c>
    </row>
    <row r="17" spans="1:9" ht="27">
      <c r="A17" s="305"/>
      <c r="B17" s="307"/>
      <c r="C17" s="256"/>
      <c r="D17" s="257"/>
      <c r="E17" s="198" t="s">
        <v>125</v>
      </c>
      <c r="F17" s="60" t="s">
        <v>694</v>
      </c>
    </row>
    <row r="18" spans="1:9" ht="40.200000000000003">
      <c r="A18" s="305"/>
      <c r="B18" s="307"/>
      <c r="C18" s="256">
        <v>17</v>
      </c>
      <c r="D18" s="257" t="s">
        <v>126</v>
      </c>
      <c r="E18" s="198" t="s">
        <v>127</v>
      </c>
      <c r="F18" s="60" t="s">
        <v>128</v>
      </c>
    </row>
    <row r="19" spans="1:9" ht="26.4">
      <c r="A19" s="305"/>
      <c r="B19" s="307"/>
      <c r="C19" s="256"/>
      <c r="D19" s="257"/>
      <c r="E19" s="198" t="s">
        <v>129</v>
      </c>
      <c r="F19" s="59" t="s">
        <v>695</v>
      </c>
      <c r="H19" s="61"/>
    </row>
    <row r="20" spans="1:9" ht="15" customHeight="1">
      <c r="A20" s="295">
        <v>6</v>
      </c>
      <c r="B20" s="274" t="s">
        <v>32</v>
      </c>
      <c r="C20" s="196">
        <v>61</v>
      </c>
      <c r="D20" s="62" t="s">
        <v>130</v>
      </c>
      <c r="E20" s="198" t="s">
        <v>130</v>
      </c>
      <c r="F20" s="60" t="s">
        <v>131</v>
      </c>
    </row>
    <row r="21" spans="1:9" ht="15" customHeight="1">
      <c r="A21" s="296"/>
      <c r="B21" s="275"/>
      <c r="C21" s="267">
        <v>62</v>
      </c>
      <c r="D21" s="269" t="s">
        <v>132</v>
      </c>
      <c r="E21" s="198" t="s">
        <v>133</v>
      </c>
      <c r="F21" s="59" t="s">
        <v>134</v>
      </c>
      <c r="H21" s="61"/>
      <c r="I21" s="63"/>
    </row>
    <row r="22" spans="1:9" ht="28.8" customHeight="1">
      <c r="A22" s="297"/>
      <c r="B22" s="276"/>
      <c r="C22" s="268"/>
      <c r="D22" s="270"/>
      <c r="E22" s="64" t="s">
        <v>135</v>
      </c>
      <c r="F22" s="65" t="s">
        <v>136</v>
      </c>
    </row>
    <row r="23" spans="1:9" ht="52.2" customHeight="1">
      <c r="A23" s="292">
        <v>11</v>
      </c>
      <c r="B23" s="274" t="s">
        <v>34</v>
      </c>
      <c r="C23" s="267">
        <v>111</v>
      </c>
      <c r="D23" s="285" t="s">
        <v>137</v>
      </c>
      <c r="E23" s="66" t="s">
        <v>138</v>
      </c>
      <c r="F23" s="67" t="s">
        <v>139</v>
      </c>
    </row>
    <row r="24" spans="1:9" ht="29.4" customHeight="1">
      <c r="A24" s="293"/>
      <c r="B24" s="275"/>
      <c r="C24" s="287"/>
      <c r="D24" s="288"/>
      <c r="E24" s="198" t="s">
        <v>140</v>
      </c>
      <c r="F24" s="59" t="s">
        <v>696</v>
      </c>
    </row>
    <row r="25" spans="1:9" ht="13.8" customHeight="1">
      <c r="A25" s="293"/>
      <c r="B25" s="275"/>
      <c r="C25" s="287"/>
      <c r="D25" s="288"/>
      <c r="E25" s="198" t="s">
        <v>141</v>
      </c>
      <c r="F25" s="60" t="s">
        <v>142</v>
      </c>
    </row>
    <row r="26" spans="1:9" ht="27" customHeight="1">
      <c r="A26" s="293"/>
      <c r="B26" s="275"/>
      <c r="C26" s="287"/>
      <c r="D26" s="288"/>
      <c r="E26" s="198" t="s">
        <v>143</v>
      </c>
      <c r="F26" s="60" t="s">
        <v>144</v>
      </c>
    </row>
    <row r="27" spans="1:9" ht="26.4">
      <c r="A27" s="293"/>
      <c r="B27" s="275"/>
      <c r="C27" s="287"/>
      <c r="D27" s="288"/>
      <c r="E27" s="198" t="s">
        <v>145</v>
      </c>
      <c r="F27" s="59" t="s">
        <v>697</v>
      </c>
      <c r="G27" s="68"/>
    </row>
    <row r="28" spans="1:9" ht="41.4">
      <c r="A28" s="293"/>
      <c r="B28" s="275"/>
      <c r="C28" s="287"/>
      <c r="D28" s="288"/>
      <c r="E28" s="199" t="s">
        <v>146</v>
      </c>
      <c r="F28" s="60" t="s">
        <v>698</v>
      </c>
    </row>
    <row r="29" spans="1:9" ht="39.6">
      <c r="A29" s="293"/>
      <c r="B29" s="275"/>
      <c r="C29" s="268"/>
      <c r="D29" s="286"/>
      <c r="E29" s="198" t="s">
        <v>147</v>
      </c>
      <c r="F29" s="59" t="s">
        <v>699</v>
      </c>
    </row>
    <row r="30" spans="1:9" ht="28.8">
      <c r="A30" s="293"/>
      <c r="B30" s="275"/>
      <c r="C30" s="267">
        <v>112</v>
      </c>
      <c r="D30" s="285" t="s">
        <v>148</v>
      </c>
      <c r="E30" s="198" t="s">
        <v>149</v>
      </c>
      <c r="F30" s="60" t="s">
        <v>150</v>
      </c>
    </row>
    <row r="31" spans="1:9" ht="42.6">
      <c r="A31" s="293"/>
      <c r="B31" s="275"/>
      <c r="C31" s="268"/>
      <c r="D31" s="286"/>
      <c r="E31" s="198" t="s">
        <v>151</v>
      </c>
      <c r="F31" s="60" t="s">
        <v>152</v>
      </c>
      <c r="G31" s="68"/>
    </row>
    <row r="32" spans="1:9" ht="13.8" customHeight="1">
      <c r="A32" s="293"/>
      <c r="B32" s="275"/>
      <c r="C32" s="196">
        <v>113</v>
      </c>
      <c r="D32" s="62" t="s">
        <v>700</v>
      </c>
      <c r="E32" s="198" t="s">
        <v>701</v>
      </c>
      <c r="F32" s="60" t="s">
        <v>153</v>
      </c>
    </row>
    <row r="33" spans="1:7">
      <c r="A33" s="294"/>
      <c r="B33" s="275"/>
      <c r="C33" s="196">
        <v>114</v>
      </c>
      <c r="D33" s="62" t="s">
        <v>154</v>
      </c>
      <c r="E33" s="198" t="s">
        <v>154</v>
      </c>
      <c r="F33" s="60" t="s">
        <v>154</v>
      </c>
    </row>
    <row r="34" spans="1:7" ht="26.4" customHeight="1">
      <c r="A34" s="292">
        <v>15</v>
      </c>
      <c r="B34" s="274" t="s">
        <v>37</v>
      </c>
      <c r="C34" s="267">
        <v>151</v>
      </c>
      <c r="D34" s="285" t="s">
        <v>155</v>
      </c>
      <c r="E34" s="69" t="s">
        <v>156</v>
      </c>
      <c r="F34" s="60" t="s">
        <v>157</v>
      </c>
    </row>
    <row r="35" spans="1:7" ht="13.8" customHeight="1">
      <c r="A35" s="293"/>
      <c r="B35" s="275"/>
      <c r="C35" s="287"/>
      <c r="D35" s="288"/>
      <c r="E35" s="198" t="s">
        <v>158</v>
      </c>
      <c r="F35" s="60" t="s">
        <v>159</v>
      </c>
    </row>
    <row r="36" spans="1:7" ht="13.8" customHeight="1">
      <c r="A36" s="293"/>
      <c r="B36" s="275"/>
      <c r="C36" s="287"/>
      <c r="D36" s="288"/>
      <c r="E36" s="198" t="s">
        <v>160</v>
      </c>
      <c r="F36" s="60" t="s">
        <v>160</v>
      </c>
    </row>
    <row r="37" spans="1:7" ht="13.8" customHeight="1">
      <c r="A37" s="293"/>
      <c r="B37" s="275"/>
      <c r="C37" s="287"/>
      <c r="D37" s="288"/>
      <c r="E37" s="198" t="s">
        <v>161</v>
      </c>
      <c r="F37" s="60" t="s">
        <v>161</v>
      </c>
    </row>
    <row r="38" spans="1:7">
      <c r="A38" s="293"/>
      <c r="B38" s="275"/>
      <c r="C38" s="268"/>
      <c r="D38" s="286"/>
      <c r="E38" s="199" t="s">
        <v>162</v>
      </c>
      <c r="F38" s="59" t="s">
        <v>702</v>
      </c>
    </row>
    <row r="39" spans="1:7" ht="26.4">
      <c r="A39" s="293"/>
      <c r="B39" s="275"/>
      <c r="C39" s="267">
        <v>152</v>
      </c>
      <c r="D39" s="285" t="s">
        <v>163</v>
      </c>
      <c r="E39" s="69" t="s">
        <v>164</v>
      </c>
      <c r="F39" s="59" t="s">
        <v>703</v>
      </c>
    </row>
    <row r="40" spans="1:7" ht="26.4">
      <c r="A40" s="293"/>
      <c r="B40" s="275"/>
      <c r="C40" s="287"/>
      <c r="D40" s="288"/>
      <c r="E40" s="199" t="s">
        <v>165</v>
      </c>
      <c r="F40" s="59" t="s">
        <v>704</v>
      </c>
    </row>
    <row r="41" spans="1:7" ht="41.4">
      <c r="A41" s="294"/>
      <c r="B41" s="276"/>
      <c r="C41" s="268"/>
      <c r="D41" s="286"/>
      <c r="E41" s="198" t="s">
        <v>166</v>
      </c>
      <c r="F41" s="60" t="s">
        <v>705</v>
      </c>
    </row>
    <row r="42" spans="1:7" ht="13.8" customHeight="1">
      <c r="A42" s="292">
        <v>16</v>
      </c>
      <c r="B42" s="274" t="s">
        <v>40</v>
      </c>
      <c r="C42" s="267">
        <v>161</v>
      </c>
      <c r="D42" s="285" t="s">
        <v>167</v>
      </c>
      <c r="E42" s="198" t="s">
        <v>168</v>
      </c>
      <c r="F42" s="60" t="s">
        <v>169</v>
      </c>
      <c r="G42" s="68"/>
    </row>
    <row r="43" spans="1:7" ht="13.8" customHeight="1">
      <c r="A43" s="293"/>
      <c r="B43" s="275"/>
      <c r="C43" s="268"/>
      <c r="D43" s="286"/>
      <c r="E43" s="198" t="s">
        <v>170</v>
      </c>
      <c r="F43" s="60" t="s">
        <v>171</v>
      </c>
    </row>
    <row r="44" spans="1:7" ht="27.6" customHeight="1">
      <c r="A44" s="293"/>
      <c r="B44" s="275"/>
      <c r="C44" s="196">
        <v>162</v>
      </c>
      <c r="D44" s="62" t="s">
        <v>172</v>
      </c>
      <c r="E44" s="198" t="s">
        <v>172</v>
      </c>
      <c r="F44" s="60" t="s">
        <v>173</v>
      </c>
    </row>
    <row r="45" spans="1:7" ht="19.2" customHeight="1">
      <c r="A45" s="293"/>
      <c r="B45" s="275"/>
      <c r="C45" s="267">
        <v>163</v>
      </c>
      <c r="D45" s="285" t="s">
        <v>174</v>
      </c>
      <c r="E45" s="208" t="s">
        <v>706</v>
      </c>
      <c r="F45" s="59" t="s">
        <v>707</v>
      </c>
    </row>
    <row r="46" spans="1:7" ht="19.2" customHeight="1">
      <c r="A46" s="293"/>
      <c r="B46" s="275"/>
      <c r="C46" s="268"/>
      <c r="D46" s="286"/>
      <c r="E46" s="209" t="s">
        <v>708</v>
      </c>
      <c r="F46" s="59" t="s">
        <v>709</v>
      </c>
    </row>
    <row r="47" spans="1:7" ht="26.4" customHeight="1">
      <c r="A47" s="293"/>
      <c r="B47" s="275"/>
      <c r="C47" s="267">
        <v>164</v>
      </c>
      <c r="D47" s="285" t="s">
        <v>175</v>
      </c>
      <c r="E47" s="198" t="s">
        <v>176</v>
      </c>
      <c r="F47" s="60" t="s">
        <v>177</v>
      </c>
    </row>
    <row r="48" spans="1:7" ht="41.4">
      <c r="A48" s="294"/>
      <c r="B48" s="276"/>
      <c r="C48" s="268"/>
      <c r="D48" s="286"/>
      <c r="E48" s="198" t="s">
        <v>178</v>
      </c>
      <c r="F48" s="60" t="s">
        <v>179</v>
      </c>
    </row>
    <row r="49" spans="1:8" ht="42.6" customHeight="1">
      <c r="A49" s="195">
        <v>39</v>
      </c>
      <c r="B49" s="210" t="s">
        <v>180</v>
      </c>
      <c r="C49" s="196">
        <v>191</v>
      </c>
      <c r="D49" s="62" t="s">
        <v>181</v>
      </c>
      <c r="E49" s="198" t="s">
        <v>181</v>
      </c>
      <c r="F49" s="60" t="s">
        <v>182</v>
      </c>
      <c r="H49" s="68"/>
    </row>
    <row r="50" spans="1:8" ht="25.2" customHeight="1">
      <c r="A50" s="259">
        <v>20</v>
      </c>
      <c r="B50" s="262" t="s">
        <v>45</v>
      </c>
      <c r="C50" s="196">
        <v>201</v>
      </c>
      <c r="D50" s="62" t="s">
        <v>183</v>
      </c>
      <c r="E50" s="198" t="s">
        <v>183</v>
      </c>
      <c r="F50" s="60" t="s">
        <v>184</v>
      </c>
    </row>
    <row r="51" spans="1:8" ht="41.4" customHeight="1">
      <c r="A51" s="260"/>
      <c r="B51" s="263"/>
      <c r="C51" s="196">
        <v>202</v>
      </c>
      <c r="D51" s="197" t="s">
        <v>185</v>
      </c>
      <c r="E51" s="200" t="s">
        <v>710</v>
      </c>
      <c r="F51" s="59" t="s">
        <v>711</v>
      </c>
    </row>
    <row r="52" spans="1:8" ht="27.6">
      <c r="A52" s="260"/>
      <c r="B52" s="263"/>
      <c r="C52" s="196">
        <v>203</v>
      </c>
      <c r="D52" s="211" t="s">
        <v>186</v>
      </c>
      <c r="E52" s="69" t="s">
        <v>186</v>
      </c>
      <c r="F52" s="60" t="s">
        <v>187</v>
      </c>
    </row>
    <row r="53" spans="1:8" ht="28.8" customHeight="1">
      <c r="A53" s="260"/>
      <c r="B53" s="263"/>
      <c r="C53" s="196">
        <v>204</v>
      </c>
      <c r="D53" s="200" t="s">
        <v>188</v>
      </c>
      <c r="E53" s="70" t="s">
        <v>189</v>
      </c>
      <c r="F53" s="59" t="s">
        <v>712</v>
      </c>
    </row>
    <row r="54" spans="1:8" ht="27.6">
      <c r="A54" s="260"/>
      <c r="B54" s="263"/>
      <c r="C54" s="196">
        <v>205</v>
      </c>
      <c r="D54" s="62" t="s">
        <v>190</v>
      </c>
      <c r="E54" s="198" t="s">
        <v>190</v>
      </c>
      <c r="F54" s="60" t="s">
        <v>191</v>
      </c>
    </row>
    <row r="55" spans="1:8" ht="27.6">
      <c r="A55" s="260"/>
      <c r="B55" s="263"/>
      <c r="C55" s="196">
        <v>206</v>
      </c>
      <c r="D55" s="62" t="s">
        <v>192</v>
      </c>
      <c r="E55" s="198" t="s">
        <v>192</v>
      </c>
      <c r="F55" s="60" t="s">
        <v>193</v>
      </c>
    </row>
    <row r="56" spans="1:8" ht="26.4">
      <c r="A56" s="260"/>
      <c r="B56" s="263"/>
      <c r="C56" s="196">
        <v>207</v>
      </c>
      <c r="D56" s="62" t="s">
        <v>194</v>
      </c>
      <c r="E56" s="198" t="s">
        <v>194</v>
      </c>
      <c r="F56" s="59" t="s">
        <v>713</v>
      </c>
    </row>
    <row r="57" spans="1:8">
      <c r="A57" s="260"/>
      <c r="B57" s="263"/>
      <c r="C57" s="267">
        <v>208</v>
      </c>
      <c r="D57" s="285" t="s">
        <v>714</v>
      </c>
      <c r="E57" s="71" t="s">
        <v>195</v>
      </c>
      <c r="F57" s="59" t="s">
        <v>715</v>
      </c>
      <c r="G57" s="68"/>
    </row>
    <row r="58" spans="1:8" ht="39.6" customHeight="1">
      <c r="A58" s="260"/>
      <c r="B58" s="263"/>
      <c r="C58" s="287"/>
      <c r="D58" s="288"/>
      <c r="E58" s="69" t="s">
        <v>196</v>
      </c>
      <c r="F58" s="212" t="s">
        <v>716</v>
      </c>
    </row>
    <row r="59" spans="1:8" ht="13.8" customHeight="1">
      <c r="A59" s="260"/>
      <c r="B59" s="263"/>
      <c r="C59" s="287"/>
      <c r="D59" s="288"/>
      <c r="E59" s="198" t="s">
        <v>197</v>
      </c>
      <c r="F59" s="60" t="s">
        <v>198</v>
      </c>
    </row>
    <row r="60" spans="1:8" ht="43.2">
      <c r="A60" s="261"/>
      <c r="B60" s="264"/>
      <c r="C60" s="268"/>
      <c r="D60" s="286"/>
      <c r="E60" s="198" t="s">
        <v>717</v>
      </c>
      <c r="F60" s="60" t="s">
        <v>718</v>
      </c>
    </row>
    <row r="61" spans="1:8" ht="42.6">
      <c r="A61" s="271">
        <v>21</v>
      </c>
      <c r="B61" s="289" t="s">
        <v>199</v>
      </c>
      <c r="C61" s="196">
        <v>211</v>
      </c>
      <c r="D61" s="62" t="s">
        <v>200</v>
      </c>
      <c r="E61" s="198" t="s">
        <v>200</v>
      </c>
      <c r="F61" s="60" t="s">
        <v>201</v>
      </c>
    </row>
    <row r="62" spans="1:8">
      <c r="A62" s="273"/>
      <c r="B62" s="276"/>
      <c r="C62" s="196">
        <v>212</v>
      </c>
      <c r="D62" s="62" t="s">
        <v>202</v>
      </c>
      <c r="E62" s="198" t="s">
        <v>202</v>
      </c>
      <c r="F62" s="60" t="s">
        <v>203</v>
      </c>
    </row>
    <row r="63" spans="1:8" ht="208.8" customHeight="1">
      <c r="A63" s="271">
        <v>22</v>
      </c>
      <c r="B63" s="289" t="s">
        <v>204</v>
      </c>
      <c r="C63" s="196">
        <v>221</v>
      </c>
      <c r="D63" s="62" t="s">
        <v>205</v>
      </c>
      <c r="E63" s="198" t="s">
        <v>205</v>
      </c>
      <c r="F63" s="60" t="s">
        <v>206</v>
      </c>
    </row>
    <row r="64" spans="1:8" ht="15" customHeight="1">
      <c r="A64" s="272"/>
      <c r="B64" s="290"/>
      <c r="C64" s="256">
        <v>222</v>
      </c>
      <c r="D64" s="257" t="s">
        <v>207</v>
      </c>
      <c r="E64" s="198" t="s">
        <v>208</v>
      </c>
      <c r="F64" s="60" t="s">
        <v>209</v>
      </c>
    </row>
    <row r="65" spans="1:6" ht="71.400000000000006" customHeight="1">
      <c r="A65" s="273"/>
      <c r="B65" s="291"/>
      <c r="C65" s="256"/>
      <c r="D65" s="257"/>
      <c r="E65" s="198" t="s">
        <v>210</v>
      </c>
      <c r="F65" s="60" t="s">
        <v>211</v>
      </c>
    </row>
    <row r="66" spans="1:6" ht="27.6">
      <c r="A66" s="279">
        <v>39</v>
      </c>
      <c r="B66" s="280" t="s">
        <v>719</v>
      </c>
      <c r="C66" s="256">
        <v>231</v>
      </c>
      <c r="D66" s="265" t="s">
        <v>212</v>
      </c>
      <c r="E66" s="198" t="s">
        <v>213</v>
      </c>
      <c r="F66" s="60" t="s">
        <v>214</v>
      </c>
    </row>
    <row r="67" spans="1:6" ht="27.6">
      <c r="A67" s="279"/>
      <c r="B67" s="281"/>
      <c r="C67" s="256"/>
      <c r="D67" s="257"/>
      <c r="E67" s="199" t="s">
        <v>720</v>
      </c>
      <c r="F67" s="60" t="s">
        <v>215</v>
      </c>
    </row>
    <row r="68" spans="1:6" ht="15.6" customHeight="1">
      <c r="A68" s="271">
        <v>25</v>
      </c>
      <c r="B68" s="274" t="s">
        <v>50</v>
      </c>
      <c r="C68" s="256">
        <v>251</v>
      </c>
      <c r="D68" s="257" t="s">
        <v>216</v>
      </c>
      <c r="E68" s="277" t="s">
        <v>216</v>
      </c>
      <c r="F68" s="60" t="s">
        <v>217</v>
      </c>
    </row>
    <row r="69" spans="1:6" ht="27.6">
      <c r="A69" s="272"/>
      <c r="B69" s="275"/>
      <c r="C69" s="256"/>
      <c r="D69" s="257"/>
      <c r="E69" s="277"/>
      <c r="F69" s="60" t="s">
        <v>218</v>
      </c>
    </row>
    <row r="70" spans="1:6" ht="26.4" customHeight="1">
      <c r="A70" s="272"/>
      <c r="B70" s="275"/>
      <c r="C70" s="256"/>
      <c r="D70" s="257"/>
      <c r="E70" s="277"/>
      <c r="F70" s="60" t="s">
        <v>219</v>
      </c>
    </row>
    <row r="71" spans="1:6" ht="13.8" customHeight="1">
      <c r="A71" s="272"/>
      <c r="B71" s="275"/>
      <c r="C71" s="256">
        <v>252</v>
      </c>
      <c r="D71" s="257" t="s">
        <v>220</v>
      </c>
      <c r="E71" s="278" t="s">
        <v>220</v>
      </c>
      <c r="F71" s="60" t="s">
        <v>221</v>
      </c>
    </row>
    <row r="72" spans="1:6" ht="13.8" customHeight="1">
      <c r="A72" s="272"/>
      <c r="B72" s="275"/>
      <c r="C72" s="256"/>
      <c r="D72" s="257"/>
      <c r="E72" s="278"/>
      <c r="F72" s="60" t="s">
        <v>222</v>
      </c>
    </row>
    <row r="73" spans="1:6" ht="84.6" customHeight="1">
      <c r="A73" s="272"/>
      <c r="B73" s="275"/>
      <c r="C73" s="256"/>
      <c r="D73" s="257"/>
      <c r="E73" s="278"/>
      <c r="F73" s="60" t="s">
        <v>223</v>
      </c>
    </row>
    <row r="74" spans="1:6" ht="69">
      <c r="A74" s="272"/>
      <c r="B74" s="275"/>
      <c r="C74" s="196">
        <v>253</v>
      </c>
      <c r="D74" s="62" t="s">
        <v>224</v>
      </c>
      <c r="E74" s="198" t="s">
        <v>224</v>
      </c>
      <c r="F74" s="60" t="s">
        <v>225</v>
      </c>
    </row>
    <row r="75" spans="1:6" ht="27.6">
      <c r="A75" s="272"/>
      <c r="B75" s="275"/>
      <c r="C75" s="256">
        <v>259</v>
      </c>
      <c r="D75" s="257" t="s">
        <v>226</v>
      </c>
      <c r="E75" s="199" t="s">
        <v>227</v>
      </c>
      <c r="F75" s="60" t="s">
        <v>228</v>
      </c>
    </row>
    <row r="76" spans="1:6" ht="39.6">
      <c r="A76" s="273"/>
      <c r="B76" s="276"/>
      <c r="C76" s="256"/>
      <c r="D76" s="257"/>
      <c r="E76" s="199" t="s">
        <v>226</v>
      </c>
      <c r="F76" s="59" t="s">
        <v>721</v>
      </c>
    </row>
    <row r="77" spans="1:6" ht="28.8" customHeight="1">
      <c r="A77" s="259">
        <v>26</v>
      </c>
      <c r="B77" s="262" t="s">
        <v>52</v>
      </c>
      <c r="C77" s="256">
        <v>261</v>
      </c>
      <c r="D77" s="257" t="s">
        <v>229</v>
      </c>
      <c r="E77" s="198" t="s">
        <v>229</v>
      </c>
      <c r="F77" s="60" t="s">
        <v>230</v>
      </c>
    </row>
    <row r="78" spans="1:6" ht="13.8" customHeight="1">
      <c r="A78" s="260"/>
      <c r="B78" s="263"/>
      <c r="C78" s="256"/>
      <c r="D78" s="257"/>
      <c r="E78" s="198" t="s">
        <v>231</v>
      </c>
      <c r="F78" s="60" t="s">
        <v>231</v>
      </c>
    </row>
    <row r="79" spans="1:6" ht="28.8" customHeight="1">
      <c r="A79" s="260"/>
      <c r="B79" s="263"/>
      <c r="C79" s="267">
        <v>262</v>
      </c>
      <c r="D79" s="285" t="s">
        <v>232</v>
      </c>
      <c r="E79" s="69" t="s">
        <v>722</v>
      </c>
      <c r="F79" s="59" t="s">
        <v>723</v>
      </c>
    </row>
    <row r="80" spans="1:6" ht="27.6">
      <c r="A80" s="260"/>
      <c r="B80" s="263"/>
      <c r="C80" s="268"/>
      <c r="D80" s="286"/>
      <c r="E80" s="198" t="s">
        <v>233</v>
      </c>
      <c r="F80" s="60" t="s">
        <v>234</v>
      </c>
    </row>
    <row r="81" spans="1:6" ht="41.4">
      <c r="A81" s="260"/>
      <c r="B81" s="263"/>
      <c r="C81" s="196">
        <v>263</v>
      </c>
      <c r="D81" s="62" t="s">
        <v>235</v>
      </c>
      <c r="E81" s="198" t="s">
        <v>235</v>
      </c>
      <c r="F81" s="60" t="s">
        <v>236</v>
      </c>
    </row>
    <row r="82" spans="1:6">
      <c r="A82" s="261"/>
      <c r="B82" s="264"/>
      <c r="C82" s="196">
        <v>269</v>
      </c>
      <c r="D82" s="62" t="s">
        <v>237</v>
      </c>
      <c r="E82" s="198" t="s">
        <v>237</v>
      </c>
      <c r="F82" s="60" t="s">
        <v>238</v>
      </c>
    </row>
    <row r="83" spans="1:6" ht="56.4" customHeight="1">
      <c r="A83" s="259">
        <v>27</v>
      </c>
      <c r="B83" s="262" t="s">
        <v>54</v>
      </c>
      <c r="C83" s="256">
        <v>271</v>
      </c>
      <c r="D83" s="257" t="s">
        <v>239</v>
      </c>
      <c r="E83" s="198" t="s">
        <v>239</v>
      </c>
      <c r="F83" s="60" t="s">
        <v>240</v>
      </c>
    </row>
    <row r="84" spans="1:6" ht="13.8" customHeight="1">
      <c r="A84" s="260"/>
      <c r="B84" s="263"/>
      <c r="C84" s="256"/>
      <c r="D84" s="257"/>
      <c r="E84" s="198" t="s">
        <v>241</v>
      </c>
      <c r="F84" s="60" t="s">
        <v>241</v>
      </c>
    </row>
    <row r="85" spans="1:6" ht="27.6" customHeight="1">
      <c r="A85" s="260"/>
      <c r="B85" s="263"/>
      <c r="C85" s="256">
        <v>272</v>
      </c>
      <c r="D85" s="257" t="s">
        <v>242</v>
      </c>
      <c r="E85" s="198" t="s">
        <v>243</v>
      </c>
      <c r="F85" s="60" t="s">
        <v>244</v>
      </c>
    </row>
    <row r="86" spans="1:6" ht="27.6">
      <c r="A86" s="261"/>
      <c r="B86" s="264"/>
      <c r="C86" s="256"/>
      <c r="D86" s="257"/>
      <c r="E86" s="198" t="s">
        <v>245</v>
      </c>
      <c r="F86" s="60" t="s">
        <v>246</v>
      </c>
    </row>
    <row r="87" spans="1:6" ht="30.6" customHeight="1">
      <c r="A87" s="259">
        <v>28</v>
      </c>
      <c r="B87" s="262" t="s">
        <v>55</v>
      </c>
      <c r="C87" s="256">
        <v>281</v>
      </c>
      <c r="D87" s="265" t="s">
        <v>247</v>
      </c>
      <c r="E87" s="198" t="s">
        <v>248</v>
      </c>
      <c r="F87" s="60" t="s">
        <v>249</v>
      </c>
    </row>
    <row r="88" spans="1:6" ht="41.4">
      <c r="A88" s="260"/>
      <c r="B88" s="263"/>
      <c r="C88" s="256"/>
      <c r="D88" s="257"/>
      <c r="E88" s="198" t="s">
        <v>250</v>
      </c>
      <c r="F88" s="60" t="s">
        <v>251</v>
      </c>
    </row>
    <row r="89" spans="1:6" ht="41.4" customHeight="1">
      <c r="A89" s="260"/>
      <c r="B89" s="263"/>
      <c r="C89" s="256">
        <v>289</v>
      </c>
      <c r="D89" s="257" t="s">
        <v>252</v>
      </c>
      <c r="E89" s="70" t="s">
        <v>253</v>
      </c>
      <c r="F89" s="60" t="s">
        <v>254</v>
      </c>
    </row>
    <row r="90" spans="1:6" ht="151.80000000000001">
      <c r="A90" s="261"/>
      <c r="B90" s="264"/>
      <c r="C90" s="256"/>
      <c r="D90" s="257"/>
      <c r="E90" s="198" t="s">
        <v>252</v>
      </c>
      <c r="F90" s="60" t="s">
        <v>255</v>
      </c>
    </row>
    <row r="91" spans="1:6" ht="31.2" customHeight="1">
      <c r="A91" s="259">
        <v>29</v>
      </c>
      <c r="B91" s="262" t="s">
        <v>57</v>
      </c>
      <c r="C91" s="256">
        <v>291</v>
      </c>
      <c r="D91" s="257" t="s">
        <v>57</v>
      </c>
      <c r="E91" s="198" t="s">
        <v>256</v>
      </c>
      <c r="F91" s="60" t="s">
        <v>257</v>
      </c>
    </row>
    <row r="92" spans="1:6" ht="13.8" customHeight="1">
      <c r="A92" s="260"/>
      <c r="B92" s="263"/>
      <c r="C92" s="256"/>
      <c r="D92" s="257"/>
      <c r="E92" s="198" t="s">
        <v>258</v>
      </c>
      <c r="F92" s="60" t="s">
        <v>259</v>
      </c>
    </row>
    <row r="93" spans="1:6" ht="27.6" customHeight="1">
      <c r="A93" s="260"/>
      <c r="B93" s="263"/>
      <c r="C93" s="256"/>
      <c r="D93" s="257"/>
      <c r="E93" s="198" t="s">
        <v>260</v>
      </c>
      <c r="F93" s="60" t="s">
        <v>261</v>
      </c>
    </row>
    <row r="94" spans="1:6" ht="27.6">
      <c r="A94" s="260"/>
      <c r="B94" s="263"/>
      <c r="C94" s="256"/>
      <c r="D94" s="257"/>
      <c r="E94" s="198" t="s">
        <v>262</v>
      </c>
      <c r="F94" s="60" t="s">
        <v>263</v>
      </c>
    </row>
    <row r="95" spans="1:6" ht="55.2">
      <c r="A95" s="261"/>
      <c r="B95" s="264"/>
      <c r="C95" s="256"/>
      <c r="D95" s="257"/>
      <c r="E95" s="198" t="s">
        <v>264</v>
      </c>
      <c r="F95" s="60" t="s">
        <v>265</v>
      </c>
    </row>
    <row r="96" spans="1:6" ht="28.8" customHeight="1">
      <c r="A96" s="259">
        <v>30</v>
      </c>
      <c r="B96" s="262" t="s">
        <v>60</v>
      </c>
      <c r="C96" s="256">
        <v>301</v>
      </c>
      <c r="D96" s="257" t="s">
        <v>60</v>
      </c>
      <c r="E96" s="198" t="s">
        <v>266</v>
      </c>
      <c r="F96" s="60" t="s">
        <v>267</v>
      </c>
    </row>
    <row r="97" spans="1:7" ht="41.4">
      <c r="A97" s="260"/>
      <c r="B97" s="263"/>
      <c r="C97" s="256"/>
      <c r="D97" s="257"/>
      <c r="E97" s="198" t="s">
        <v>268</v>
      </c>
      <c r="F97" s="60" t="s">
        <v>269</v>
      </c>
    </row>
    <row r="98" spans="1:7" ht="27.6" customHeight="1">
      <c r="A98" s="260"/>
      <c r="B98" s="263"/>
      <c r="C98" s="256"/>
      <c r="D98" s="257"/>
      <c r="E98" s="198" t="s">
        <v>270</v>
      </c>
      <c r="F98" s="60" t="s">
        <v>271</v>
      </c>
    </row>
    <row r="99" spans="1:7" ht="69">
      <c r="A99" s="260"/>
      <c r="B99" s="263"/>
      <c r="C99" s="256"/>
      <c r="D99" s="257"/>
      <c r="E99" s="198" t="s">
        <v>272</v>
      </c>
      <c r="F99" s="60" t="s">
        <v>273</v>
      </c>
    </row>
    <row r="100" spans="1:7" ht="41.4">
      <c r="A100" s="260"/>
      <c r="B100" s="263"/>
      <c r="C100" s="256"/>
      <c r="D100" s="257"/>
      <c r="E100" s="198" t="s">
        <v>274</v>
      </c>
      <c r="F100" s="60" t="s">
        <v>275</v>
      </c>
    </row>
    <row r="101" spans="1:7" ht="41.4">
      <c r="A101" s="260"/>
      <c r="B101" s="263"/>
      <c r="C101" s="256"/>
      <c r="D101" s="257"/>
      <c r="E101" s="198" t="s">
        <v>276</v>
      </c>
      <c r="F101" s="60" t="s">
        <v>277</v>
      </c>
    </row>
    <row r="102" spans="1:7" ht="27.6">
      <c r="A102" s="260"/>
      <c r="B102" s="263"/>
      <c r="C102" s="256"/>
      <c r="D102" s="257"/>
      <c r="E102" s="198" t="s">
        <v>278</v>
      </c>
      <c r="F102" s="60" t="s">
        <v>279</v>
      </c>
    </row>
    <row r="103" spans="1:7" ht="55.2">
      <c r="A103" s="261"/>
      <c r="B103" s="264"/>
      <c r="C103" s="256"/>
      <c r="D103" s="257"/>
      <c r="E103" s="198" t="s">
        <v>280</v>
      </c>
      <c r="F103" s="60" t="s">
        <v>281</v>
      </c>
    </row>
    <row r="104" spans="1:7" ht="45" customHeight="1">
      <c r="A104" s="259">
        <v>31</v>
      </c>
      <c r="B104" s="262" t="s">
        <v>61</v>
      </c>
      <c r="C104" s="256">
        <v>311</v>
      </c>
      <c r="D104" s="257" t="s">
        <v>61</v>
      </c>
      <c r="E104" s="199" t="s">
        <v>282</v>
      </c>
      <c r="F104" s="60" t="s">
        <v>283</v>
      </c>
    </row>
    <row r="105" spans="1:7" ht="139.19999999999999">
      <c r="A105" s="260"/>
      <c r="B105" s="263"/>
      <c r="C105" s="256"/>
      <c r="D105" s="257"/>
      <c r="E105" s="70" t="s">
        <v>284</v>
      </c>
      <c r="F105" s="60" t="s">
        <v>285</v>
      </c>
    </row>
    <row r="106" spans="1:7" ht="41.4" customHeight="1">
      <c r="A106" s="260"/>
      <c r="B106" s="263"/>
      <c r="C106" s="256"/>
      <c r="D106" s="257"/>
      <c r="E106" s="199" t="s">
        <v>286</v>
      </c>
      <c r="F106" s="60" t="s">
        <v>287</v>
      </c>
    </row>
    <row r="107" spans="1:7" ht="57.6">
      <c r="A107" s="260"/>
      <c r="B107" s="263"/>
      <c r="C107" s="256"/>
      <c r="D107" s="257"/>
      <c r="E107" s="199" t="s">
        <v>288</v>
      </c>
      <c r="F107" s="60" t="s">
        <v>289</v>
      </c>
    </row>
    <row r="108" spans="1:7" ht="41.4">
      <c r="A108" s="260"/>
      <c r="B108" s="263"/>
      <c r="C108" s="256"/>
      <c r="D108" s="257"/>
      <c r="E108" s="199" t="s">
        <v>290</v>
      </c>
      <c r="F108" s="60" t="s">
        <v>291</v>
      </c>
    </row>
    <row r="109" spans="1:7" ht="27.6">
      <c r="A109" s="261"/>
      <c r="B109" s="264"/>
      <c r="C109" s="256"/>
      <c r="D109" s="257"/>
      <c r="E109" s="199" t="s">
        <v>292</v>
      </c>
      <c r="F109" s="60" t="s">
        <v>293</v>
      </c>
    </row>
    <row r="110" spans="1:7" ht="57.6">
      <c r="A110" s="258">
        <v>32</v>
      </c>
      <c r="B110" s="255" t="s">
        <v>62</v>
      </c>
      <c r="C110" s="196">
        <v>321</v>
      </c>
      <c r="D110" s="62" t="s">
        <v>294</v>
      </c>
      <c r="E110" s="198" t="s">
        <v>294</v>
      </c>
      <c r="F110" s="60" t="s">
        <v>295</v>
      </c>
      <c r="G110" s="68"/>
    </row>
    <row r="111" spans="1:7" ht="86.4">
      <c r="A111" s="258"/>
      <c r="B111" s="255"/>
      <c r="C111" s="196">
        <v>329</v>
      </c>
      <c r="D111" s="62" t="s">
        <v>296</v>
      </c>
      <c r="E111" s="198" t="s">
        <v>296</v>
      </c>
      <c r="F111" s="60" t="s">
        <v>297</v>
      </c>
      <c r="G111" s="68"/>
    </row>
    <row r="112" spans="1:7" ht="82.8">
      <c r="A112" s="259">
        <v>33</v>
      </c>
      <c r="B112" s="262" t="s">
        <v>63</v>
      </c>
      <c r="C112" s="196">
        <v>331</v>
      </c>
      <c r="D112" s="62" t="s">
        <v>298</v>
      </c>
      <c r="E112" s="198" t="s">
        <v>299</v>
      </c>
      <c r="F112" s="60" t="s">
        <v>300</v>
      </c>
    </row>
    <row r="113" spans="1:8" ht="110.4">
      <c r="A113" s="260"/>
      <c r="B113" s="263"/>
      <c r="C113" s="196">
        <v>332</v>
      </c>
      <c r="D113" s="62" t="s">
        <v>301</v>
      </c>
      <c r="E113" s="198" t="s">
        <v>301</v>
      </c>
      <c r="F113" s="60" t="s">
        <v>302</v>
      </c>
    </row>
    <row r="114" spans="1:8" ht="71.400000000000006">
      <c r="A114" s="260"/>
      <c r="B114" s="263"/>
      <c r="C114" s="256">
        <v>333</v>
      </c>
      <c r="D114" s="257" t="s">
        <v>303</v>
      </c>
      <c r="E114" s="199" t="s">
        <v>304</v>
      </c>
      <c r="F114" s="60" t="s">
        <v>305</v>
      </c>
    </row>
    <row r="115" spans="1:8" ht="55.2">
      <c r="A115" s="260"/>
      <c r="B115" s="263"/>
      <c r="C115" s="256"/>
      <c r="D115" s="257"/>
      <c r="E115" s="198" t="s">
        <v>306</v>
      </c>
      <c r="F115" s="60" t="s">
        <v>307</v>
      </c>
    </row>
    <row r="116" spans="1:8" ht="125.4">
      <c r="A116" s="261"/>
      <c r="B116" s="264"/>
      <c r="C116" s="196">
        <v>339</v>
      </c>
      <c r="D116" s="211" t="s">
        <v>308</v>
      </c>
      <c r="E116" s="198" t="s">
        <v>309</v>
      </c>
      <c r="F116" s="60" t="s">
        <v>310</v>
      </c>
    </row>
    <row r="117" spans="1:8" ht="46.2" customHeight="1">
      <c r="A117" s="259">
        <v>34</v>
      </c>
      <c r="B117" s="282" t="s">
        <v>311</v>
      </c>
      <c r="C117" s="256">
        <v>341</v>
      </c>
      <c r="D117" s="265" t="s">
        <v>312</v>
      </c>
      <c r="E117" s="198" t="s">
        <v>313</v>
      </c>
      <c r="F117" s="60" t="s">
        <v>314</v>
      </c>
      <c r="G117" s="72"/>
      <c r="H117" s="68"/>
    </row>
    <row r="118" spans="1:8" ht="52.8" customHeight="1">
      <c r="A118" s="260"/>
      <c r="B118" s="283"/>
      <c r="C118" s="256"/>
      <c r="D118" s="257"/>
      <c r="E118" s="69" t="s">
        <v>315</v>
      </c>
      <c r="F118" s="59" t="s">
        <v>316</v>
      </c>
      <c r="G118" s="68"/>
    </row>
    <row r="119" spans="1:8" ht="41.4" customHeight="1">
      <c r="A119" s="261"/>
      <c r="B119" s="284"/>
      <c r="C119" s="196">
        <v>342</v>
      </c>
      <c r="D119" s="62" t="s">
        <v>317</v>
      </c>
      <c r="E119" s="198" t="s">
        <v>317</v>
      </c>
      <c r="F119" s="60" t="s">
        <v>318</v>
      </c>
    </row>
    <row r="120" spans="1:8" ht="81" customHeight="1">
      <c r="A120" s="259">
        <v>35</v>
      </c>
      <c r="B120" s="262" t="s">
        <v>66</v>
      </c>
      <c r="C120" s="267">
        <v>352</v>
      </c>
      <c r="D120" s="269" t="s">
        <v>724</v>
      </c>
      <c r="E120" s="70" t="s">
        <v>725</v>
      </c>
      <c r="F120" s="59" t="s">
        <v>726</v>
      </c>
    </row>
    <row r="121" spans="1:8" ht="27.6">
      <c r="A121" s="260"/>
      <c r="B121" s="263"/>
      <c r="C121" s="268"/>
      <c r="D121" s="270"/>
      <c r="E121" s="199" t="s">
        <v>319</v>
      </c>
      <c r="F121" s="60" t="s">
        <v>320</v>
      </c>
    </row>
    <row r="122" spans="1:8" ht="178.8">
      <c r="A122" s="260"/>
      <c r="B122" s="263"/>
      <c r="C122" s="196">
        <v>353</v>
      </c>
      <c r="D122" s="62" t="s">
        <v>321</v>
      </c>
      <c r="E122" s="198" t="s">
        <v>321</v>
      </c>
      <c r="F122" s="60" t="s">
        <v>727</v>
      </c>
    </row>
    <row r="123" spans="1:8" ht="55.2">
      <c r="A123" s="260"/>
      <c r="B123" s="263"/>
      <c r="C123" s="196">
        <v>354</v>
      </c>
      <c r="D123" s="62" t="s">
        <v>322</v>
      </c>
      <c r="E123" s="198" t="s">
        <v>322</v>
      </c>
      <c r="F123" s="60" t="s">
        <v>323</v>
      </c>
    </row>
    <row r="124" spans="1:8" ht="27.6">
      <c r="A124" s="260"/>
      <c r="B124" s="263"/>
      <c r="C124" s="256">
        <v>359</v>
      </c>
      <c r="D124" s="257" t="s">
        <v>324</v>
      </c>
      <c r="E124" s="198" t="s">
        <v>325</v>
      </c>
      <c r="F124" s="60" t="s">
        <v>326</v>
      </c>
    </row>
    <row r="125" spans="1:8" ht="27.6">
      <c r="A125" s="260"/>
      <c r="B125" s="263"/>
      <c r="C125" s="256"/>
      <c r="D125" s="257"/>
      <c r="E125" s="198" t="s">
        <v>327</v>
      </c>
      <c r="F125" s="60" t="s">
        <v>328</v>
      </c>
    </row>
    <row r="126" spans="1:8" ht="55.2">
      <c r="A126" s="261"/>
      <c r="B126" s="264"/>
      <c r="C126" s="256"/>
      <c r="D126" s="257"/>
      <c r="E126" s="198" t="s">
        <v>329</v>
      </c>
      <c r="F126" s="60" t="s">
        <v>330</v>
      </c>
    </row>
    <row r="127" spans="1:8" ht="149.4" customHeight="1">
      <c r="A127" s="259">
        <v>39</v>
      </c>
      <c r="B127" s="262" t="s">
        <v>67</v>
      </c>
      <c r="C127" s="256">
        <v>391</v>
      </c>
      <c r="D127" s="257" t="s">
        <v>67</v>
      </c>
      <c r="E127" s="198" t="s">
        <v>331</v>
      </c>
      <c r="F127" s="60" t="s">
        <v>332</v>
      </c>
    </row>
    <row r="128" spans="1:8" ht="267">
      <c r="A128" s="260"/>
      <c r="B128" s="263"/>
      <c r="C128" s="256"/>
      <c r="D128" s="257"/>
      <c r="E128" s="199" t="s">
        <v>67</v>
      </c>
      <c r="F128" s="60" t="s">
        <v>333</v>
      </c>
    </row>
    <row r="129" spans="1:7" ht="27.6" customHeight="1">
      <c r="A129" s="261"/>
      <c r="B129" s="264"/>
      <c r="C129" s="196">
        <v>392</v>
      </c>
      <c r="D129" s="62" t="s">
        <v>334</v>
      </c>
      <c r="E129" s="199" t="s">
        <v>334</v>
      </c>
      <c r="F129" s="200" t="s">
        <v>335</v>
      </c>
    </row>
    <row r="130" spans="1:7" ht="27.6">
      <c r="A130" s="258">
        <v>41</v>
      </c>
      <c r="B130" s="255" t="s">
        <v>68</v>
      </c>
      <c r="C130" s="256">
        <v>411</v>
      </c>
      <c r="D130" s="257" t="s">
        <v>336</v>
      </c>
      <c r="E130" s="198" t="s">
        <v>337</v>
      </c>
      <c r="F130" s="60" t="s">
        <v>338</v>
      </c>
    </row>
    <row r="131" spans="1:7" ht="27.6">
      <c r="A131" s="258"/>
      <c r="B131" s="255"/>
      <c r="C131" s="256"/>
      <c r="D131" s="257"/>
      <c r="E131" s="199" t="s">
        <v>339</v>
      </c>
      <c r="F131" s="60" t="s">
        <v>340</v>
      </c>
    </row>
    <row r="132" spans="1:7" ht="27.6">
      <c r="A132" s="258"/>
      <c r="B132" s="255"/>
      <c r="C132" s="196">
        <v>412</v>
      </c>
      <c r="D132" s="62" t="s">
        <v>341</v>
      </c>
      <c r="E132" s="198" t="s">
        <v>341</v>
      </c>
      <c r="F132" s="60" t="s">
        <v>342</v>
      </c>
    </row>
    <row r="133" spans="1:7" ht="41.4">
      <c r="A133" s="258"/>
      <c r="B133" s="255"/>
      <c r="C133" s="196">
        <v>413</v>
      </c>
      <c r="D133" s="62" t="s">
        <v>343</v>
      </c>
      <c r="E133" s="198" t="s">
        <v>343</v>
      </c>
      <c r="F133" s="60" t="s">
        <v>344</v>
      </c>
    </row>
    <row r="134" spans="1:7" ht="55.2">
      <c r="A134" s="258"/>
      <c r="B134" s="255"/>
      <c r="C134" s="196">
        <v>419</v>
      </c>
      <c r="D134" s="62" t="s">
        <v>345</v>
      </c>
      <c r="E134" s="198" t="s">
        <v>346</v>
      </c>
      <c r="F134" s="60" t="s">
        <v>347</v>
      </c>
    </row>
    <row r="135" spans="1:7">
      <c r="A135" s="254">
        <v>46</v>
      </c>
      <c r="B135" s="266" t="s">
        <v>728</v>
      </c>
      <c r="C135" s="196">
        <v>461</v>
      </c>
      <c r="D135" s="62" t="s">
        <v>348</v>
      </c>
      <c r="E135" s="198" t="s">
        <v>348</v>
      </c>
      <c r="F135" s="60" t="s">
        <v>349</v>
      </c>
    </row>
    <row r="136" spans="1:7" ht="13.8" customHeight="1">
      <c r="A136" s="254"/>
      <c r="B136" s="255"/>
      <c r="C136" s="256">
        <v>462</v>
      </c>
      <c r="D136" s="257" t="s">
        <v>350</v>
      </c>
      <c r="E136" s="198" t="s">
        <v>351</v>
      </c>
      <c r="F136" s="60" t="s">
        <v>352</v>
      </c>
    </row>
    <row r="137" spans="1:7" ht="22.8" customHeight="1">
      <c r="A137" s="254"/>
      <c r="B137" s="255"/>
      <c r="C137" s="256"/>
      <c r="D137" s="257"/>
      <c r="E137" s="198" t="s">
        <v>353</v>
      </c>
      <c r="F137" s="60" t="s">
        <v>354</v>
      </c>
    </row>
    <row r="138" spans="1:7" ht="26.25" customHeight="1">
      <c r="A138" s="194">
        <v>47</v>
      </c>
      <c r="B138" s="213" t="s">
        <v>71</v>
      </c>
      <c r="C138" s="196">
        <v>471</v>
      </c>
      <c r="D138" s="62" t="s">
        <v>71</v>
      </c>
      <c r="E138" s="198" t="s">
        <v>71</v>
      </c>
      <c r="F138" s="60" t="s">
        <v>355</v>
      </c>
    </row>
    <row r="139" spans="1:7" ht="26.25" customHeight="1">
      <c r="A139" s="195">
        <v>48</v>
      </c>
      <c r="B139" s="213" t="s">
        <v>72</v>
      </c>
      <c r="C139" s="196">
        <v>481</v>
      </c>
      <c r="D139" s="62" t="s">
        <v>72</v>
      </c>
      <c r="E139" s="198" t="s">
        <v>72</v>
      </c>
      <c r="F139" s="60" t="s">
        <v>356</v>
      </c>
    </row>
    <row r="140" spans="1:7" ht="70.8" customHeight="1">
      <c r="A140" s="254">
        <v>51</v>
      </c>
      <c r="B140" s="255" t="s">
        <v>73</v>
      </c>
      <c r="C140" s="256">
        <v>511</v>
      </c>
      <c r="D140" s="257" t="s">
        <v>73</v>
      </c>
      <c r="E140" s="198" t="s">
        <v>357</v>
      </c>
      <c r="F140" s="60" t="s">
        <v>358</v>
      </c>
    </row>
    <row r="141" spans="1:7" ht="59.4" customHeight="1">
      <c r="A141" s="254"/>
      <c r="B141" s="255"/>
      <c r="C141" s="256"/>
      <c r="D141" s="257"/>
      <c r="E141" s="198" t="s">
        <v>359</v>
      </c>
      <c r="F141" s="60" t="s">
        <v>360</v>
      </c>
    </row>
    <row r="142" spans="1:7" ht="32.4" customHeight="1">
      <c r="A142" s="254">
        <v>53</v>
      </c>
      <c r="B142" s="255" t="s">
        <v>76</v>
      </c>
      <c r="C142" s="256">
        <v>531</v>
      </c>
      <c r="D142" s="257" t="s">
        <v>76</v>
      </c>
      <c r="E142" s="198" t="s">
        <v>361</v>
      </c>
      <c r="F142" s="60" t="s">
        <v>362</v>
      </c>
    </row>
    <row r="143" spans="1:7" ht="46.2" customHeight="1">
      <c r="A143" s="254"/>
      <c r="B143" s="255"/>
      <c r="C143" s="256"/>
      <c r="D143" s="257"/>
      <c r="E143" s="198" t="s">
        <v>363</v>
      </c>
      <c r="F143" s="60" t="s">
        <v>364</v>
      </c>
      <c r="G143" s="68"/>
    </row>
    <row r="144" spans="1:7" ht="34.200000000000003" customHeight="1">
      <c r="A144" s="254">
        <v>55</v>
      </c>
      <c r="B144" s="255" t="s">
        <v>77</v>
      </c>
      <c r="C144" s="196">
        <v>551</v>
      </c>
      <c r="D144" s="62" t="s">
        <v>365</v>
      </c>
      <c r="E144" s="198" t="s">
        <v>365</v>
      </c>
      <c r="F144" s="60" t="s">
        <v>729</v>
      </c>
      <c r="G144" s="68"/>
    </row>
    <row r="145" spans="1:6" ht="27" customHeight="1">
      <c r="A145" s="254"/>
      <c r="B145" s="255"/>
      <c r="C145" s="196">
        <v>552</v>
      </c>
      <c r="D145" s="62" t="s">
        <v>366</v>
      </c>
      <c r="E145" s="198" t="s">
        <v>366</v>
      </c>
      <c r="F145" s="60" t="s">
        <v>367</v>
      </c>
    </row>
    <row r="146" spans="1:6" ht="21" customHeight="1">
      <c r="A146" s="254"/>
      <c r="B146" s="255"/>
      <c r="C146" s="196">
        <v>553</v>
      </c>
      <c r="D146" s="62" t="s">
        <v>368</v>
      </c>
      <c r="E146" s="198" t="s">
        <v>368</v>
      </c>
      <c r="F146" s="73"/>
    </row>
    <row r="147" spans="1:6" ht="28.8">
      <c r="A147" s="258">
        <v>57</v>
      </c>
      <c r="B147" s="255" t="s">
        <v>78</v>
      </c>
      <c r="C147" s="256">
        <v>571</v>
      </c>
      <c r="D147" s="257" t="s">
        <v>369</v>
      </c>
      <c r="E147" s="198" t="s">
        <v>370</v>
      </c>
      <c r="F147" s="74" t="s">
        <v>371</v>
      </c>
    </row>
    <row r="148" spans="1:6">
      <c r="A148" s="258"/>
      <c r="B148" s="255"/>
      <c r="C148" s="256"/>
      <c r="D148" s="257"/>
      <c r="E148" s="198" t="s">
        <v>372</v>
      </c>
      <c r="F148" s="74" t="s">
        <v>373</v>
      </c>
    </row>
    <row r="149" spans="1:6" ht="13.8" customHeight="1">
      <c r="A149" s="258"/>
      <c r="B149" s="255"/>
      <c r="C149" s="256">
        <v>572</v>
      </c>
      <c r="D149" s="265" t="s">
        <v>730</v>
      </c>
      <c r="E149" s="198" t="s">
        <v>374</v>
      </c>
      <c r="F149" s="60" t="s">
        <v>375</v>
      </c>
    </row>
    <row r="150" spans="1:6" ht="13.8" customHeight="1">
      <c r="A150" s="258"/>
      <c r="B150" s="255"/>
      <c r="C150" s="256"/>
      <c r="D150" s="257"/>
      <c r="E150" s="198" t="s">
        <v>731</v>
      </c>
      <c r="F150" s="60" t="s">
        <v>376</v>
      </c>
    </row>
    <row r="151" spans="1:6">
      <c r="A151" s="258"/>
      <c r="B151" s="255"/>
      <c r="C151" s="256">
        <v>573</v>
      </c>
      <c r="D151" s="257" t="s">
        <v>377</v>
      </c>
      <c r="E151" s="198" t="s">
        <v>378</v>
      </c>
      <c r="F151" s="73"/>
    </row>
    <row r="152" spans="1:6">
      <c r="A152" s="258"/>
      <c r="B152" s="255"/>
      <c r="C152" s="256"/>
      <c r="D152" s="257"/>
      <c r="E152" s="198" t="s">
        <v>379</v>
      </c>
      <c r="F152" s="73"/>
    </row>
    <row r="153" spans="1:6" ht="13.8" customHeight="1">
      <c r="A153" s="258"/>
      <c r="B153" s="255"/>
      <c r="C153" s="256">
        <v>574</v>
      </c>
      <c r="D153" s="257" t="s">
        <v>380</v>
      </c>
      <c r="E153" s="198" t="s">
        <v>381</v>
      </c>
      <c r="F153" s="60" t="s">
        <v>382</v>
      </c>
    </row>
    <row r="154" spans="1:6" ht="27.6">
      <c r="A154" s="258"/>
      <c r="B154" s="255"/>
      <c r="C154" s="256"/>
      <c r="D154" s="257"/>
      <c r="E154" s="198" t="s">
        <v>383</v>
      </c>
      <c r="F154" s="60" t="s">
        <v>384</v>
      </c>
    </row>
    <row r="155" spans="1:6" ht="13.8" customHeight="1">
      <c r="A155" s="258"/>
      <c r="B155" s="255"/>
      <c r="C155" s="256"/>
      <c r="D155" s="257"/>
      <c r="E155" s="198" t="s">
        <v>385</v>
      </c>
      <c r="F155" s="60" t="s">
        <v>386</v>
      </c>
    </row>
    <row r="156" spans="1:6" ht="27.6">
      <c r="A156" s="258"/>
      <c r="B156" s="255"/>
      <c r="C156" s="196">
        <v>575</v>
      </c>
      <c r="D156" s="62" t="s">
        <v>387</v>
      </c>
      <c r="E156" s="198" t="s">
        <v>387</v>
      </c>
      <c r="F156" s="60" t="s">
        <v>388</v>
      </c>
    </row>
    <row r="157" spans="1:6">
      <c r="A157" s="258"/>
      <c r="B157" s="255"/>
      <c r="C157" s="196">
        <v>576</v>
      </c>
      <c r="D157" s="62" t="s">
        <v>389</v>
      </c>
      <c r="E157" s="198" t="s">
        <v>389</v>
      </c>
      <c r="F157" s="60" t="s">
        <v>390</v>
      </c>
    </row>
    <row r="158" spans="1:6" ht="42.6">
      <c r="A158" s="258"/>
      <c r="B158" s="255"/>
      <c r="C158" s="196">
        <v>577</v>
      </c>
      <c r="D158" s="62" t="s">
        <v>391</v>
      </c>
      <c r="E158" s="198" t="s">
        <v>391</v>
      </c>
      <c r="F158" s="60" t="s">
        <v>392</v>
      </c>
    </row>
    <row r="159" spans="1:6" ht="13.8" customHeight="1">
      <c r="A159" s="258"/>
      <c r="B159" s="255"/>
      <c r="C159" s="256">
        <v>578</v>
      </c>
      <c r="D159" s="257" t="s">
        <v>393</v>
      </c>
      <c r="E159" s="198" t="s">
        <v>394</v>
      </c>
      <c r="F159" s="60" t="s">
        <v>395</v>
      </c>
    </row>
    <row r="160" spans="1:6" ht="85.2">
      <c r="A160" s="258"/>
      <c r="B160" s="255"/>
      <c r="C160" s="256"/>
      <c r="D160" s="257"/>
      <c r="E160" s="199" t="s">
        <v>396</v>
      </c>
      <c r="F160" s="60" t="s">
        <v>397</v>
      </c>
    </row>
    <row r="161" spans="1:7">
      <c r="A161" s="258"/>
      <c r="B161" s="255"/>
      <c r="C161" s="196">
        <v>579</v>
      </c>
      <c r="D161" s="62" t="s">
        <v>398</v>
      </c>
      <c r="E161" s="198" t="s">
        <v>398</v>
      </c>
      <c r="F161" s="60" t="s">
        <v>399</v>
      </c>
      <c r="G161" s="68"/>
    </row>
    <row r="162" spans="1:7" ht="15" customHeight="1">
      <c r="A162" s="259">
        <v>59</v>
      </c>
      <c r="B162" s="262" t="s">
        <v>400</v>
      </c>
      <c r="C162" s="196">
        <v>591</v>
      </c>
      <c r="D162" s="62" t="s">
        <v>401</v>
      </c>
      <c r="E162" s="69" t="s">
        <v>402</v>
      </c>
      <c r="F162" s="60" t="s">
        <v>403</v>
      </c>
      <c r="G162" s="68"/>
    </row>
    <row r="163" spans="1:7">
      <c r="A163" s="260"/>
      <c r="B163" s="263"/>
      <c r="C163" s="196">
        <v>592</v>
      </c>
      <c r="D163" s="62" t="s">
        <v>404</v>
      </c>
      <c r="E163" s="198" t="s">
        <v>404</v>
      </c>
      <c r="F163" s="74" t="s">
        <v>405</v>
      </c>
      <c r="G163" s="68"/>
    </row>
    <row r="164" spans="1:7" ht="41.4">
      <c r="A164" s="260"/>
      <c r="B164" s="263"/>
      <c r="C164" s="196">
        <v>593</v>
      </c>
      <c r="D164" s="62" t="s">
        <v>406</v>
      </c>
      <c r="E164" s="198" t="s">
        <v>406</v>
      </c>
      <c r="F164" s="60" t="s">
        <v>407</v>
      </c>
      <c r="G164" s="68"/>
    </row>
    <row r="165" spans="1:7" ht="43.8">
      <c r="A165" s="260"/>
      <c r="B165" s="263"/>
      <c r="C165" s="196">
        <v>594</v>
      </c>
      <c r="D165" s="214" t="s">
        <v>408</v>
      </c>
      <c r="E165" s="199" t="s">
        <v>409</v>
      </c>
      <c r="F165" s="60" t="s">
        <v>410</v>
      </c>
      <c r="G165" s="68"/>
    </row>
    <row r="166" spans="1:7" ht="42.6">
      <c r="A166" s="261"/>
      <c r="B166" s="264"/>
      <c r="C166" s="196">
        <v>595</v>
      </c>
      <c r="D166" s="62" t="s">
        <v>411</v>
      </c>
      <c r="E166" s="199" t="s">
        <v>411</v>
      </c>
      <c r="F166" s="60" t="s">
        <v>412</v>
      </c>
    </row>
    <row r="167" spans="1:7" ht="13.8" customHeight="1">
      <c r="A167" s="258">
        <v>61</v>
      </c>
      <c r="B167" s="255" t="s">
        <v>84</v>
      </c>
      <c r="C167" s="256">
        <v>611</v>
      </c>
      <c r="D167" s="257" t="s">
        <v>84</v>
      </c>
      <c r="E167" s="198" t="s">
        <v>413</v>
      </c>
      <c r="F167" s="60" t="s">
        <v>414</v>
      </c>
    </row>
    <row r="168" spans="1:7" ht="13.8" customHeight="1">
      <c r="A168" s="258"/>
      <c r="B168" s="255"/>
      <c r="C168" s="256"/>
      <c r="D168" s="257"/>
      <c r="E168" s="198" t="s">
        <v>415</v>
      </c>
      <c r="F168" s="60" t="s">
        <v>416</v>
      </c>
    </row>
    <row r="169" spans="1:7" ht="41.4">
      <c r="A169" s="258">
        <v>63</v>
      </c>
      <c r="B169" s="255" t="s">
        <v>86</v>
      </c>
      <c r="C169" s="256">
        <v>631</v>
      </c>
      <c r="D169" s="257" t="s">
        <v>417</v>
      </c>
      <c r="E169" s="198" t="s">
        <v>418</v>
      </c>
      <c r="F169" s="60" t="s">
        <v>419</v>
      </c>
    </row>
    <row r="170" spans="1:7" ht="69">
      <c r="A170" s="258"/>
      <c r="B170" s="255"/>
      <c r="C170" s="256"/>
      <c r="D170" s="257"/>
      <c r="E170" s="199" t="s">
        <v>420</v>
      </c>
      <c r="F170" s="60" t="s">
        <v>421</v>
      </c>
    </row>
    <row r="171" spans="1:7" ht="69">
      <c r="A171" s="258"/>
      <c r="B171" s="255"/>
      <c r="C171" s="256">
        <v>632</v>
      </c>
      <c r="D171" s="257" t="s">
        <v>422</v>
      </c>
      <c r="E171" s="198" t="s">
        <v>423</v>
      </c>
      <c r="F171" s="60" t="s">
        <v>424</v>
      </c>
    </row>
    <row r="172" spans="1:7" ht="13.8" customHeight="1">
      <c r="A172" s="258"/>
      <c r="B172" s="255"/>
      <c r="C172" s="256"/>
      <c r="D172" s="257"/>
      <c r="E172" s="198" t="s">
        <v>425</v>
      </c>
      <c r="F172" s="60" t="s">
        <v>426</v>
      </c>
    </row>
    <row r="173" spans="1:7" ht="27.6">
      <c r="A173" s="258">
        <v>64</v>
      </c>
      <c r="B173" s="255" t="s">
        <v>87</v>
      </c>
      <c r="C173" s="196">
        <v>641</v>
      </c>
      <c r="D173" s="62" t="s">
        <v>427</v>
      </c>
      <c r="E173" s="198" t="s">
        <v>427</v>
      </c>
      <c r="F173" s="60" t="s">
        <v>428</v>
      </c>
    </row>
    <row r="174" spans="1:7">
      <c r="A174" s="258"/>
      <c r="B174" s="255"/>
      <c r="C174" s="196">
        <v>642</v>
      </c>
      <c r="D174" s="62" t="s">
        <v>429</v>
      </c>
      <c r="E174" s="198" t="s">
        <v>429</v>
      </c>
      <c r="F174" s="60" t="s">
        <v>430</v>
      </c>
    </row>
    <row r="175" spans="1:7" ht="69">
      <c r="A175" s="258"/>
      <c r="B175" s="255"/>
      <c r="C175" s="196">
        <v>643</v>
      </c>
      <c r="D175" s="62" t="s">
        <v>431</v>
      </c>
      <c r="E175" s="198" t="s">
        <v>431</v>
      </c>
      <c r="F175" s="60" t="s">
        <v>432</v>
      </c>
    </row>
    <row r="176" spans="1:7" ht="27.6">
      <c r="A176" s="258"/>
      <c r="B176" s="255"/>
      <c r="C176" s="196">
        <v>644</v>
      </c>
      <c r="D176" s="62" t="s">
        <v>433</v>
      </c>
      <c r="E176" s="198" t="s">
        <v>433</v>
      </c>
      <c r="F176" s="60" t="s">
        <v>434</v>
      </c>
    </row>
    <row r="177" spans="1:6" ht="69">
      <c r="A177" s="195">
        <v>65</v>
      </c>
      <c r="B177" s="215" t="s">
        <v>435</v>
      </c>
      <c r="C177" s="196">
        <v>659</v>
      </c>
      <c r="D177" s="216" t="s">
        <v>435</v>
      </c>
      <c r="E177" s="70" t="s">
        <v>732</v>
      </c>
      <c r="F177" s="60" t="s">
        <v>436</v>
      </c>
    </row>
    <row r="178" spans="1:6" ht="125.4">
      <c r="A178" s="254">
        <v>66</v>
      </c>
      <c r="B178" s="255" t="s">
        <v>89</v>
      </c>
      <c r="C178" s="256">
        <v>661</v>
      </c>
      <c r="D178" s="257" t="s">
        <v>437</v>
      </c>
      <c r="E178" s="70" t="s">
        <v>733</v>
      </c>
      <c r="F178" s="60" t="s">
        <v>438</v>
      </c>
    </row>
    <row r="179" spans="1:6" ht="13.8" customHeight="1">
      <c r="A179" s="254"/>
      <c r="B179" s="255"/>
      <c r="C179" s="256"/>
      <c r="D179" s="257"/>
      <c r="E179" s="198" t="s">
        <v>439</v>
      </c>
      <c r="F179" s="60" t="s">
        <v>440</v>
      </c>
    </row>
    <row r="180" spans="1:6" ht="41.4">
      <c r="A180" s="254"/>
      <c r="B180" s="255"/>
      <c r="C180" s="196">
        <v>662</v>
      </c>
      <c r="D180" s="62" t="s">
        <v>441</v>
      </c>
      <c r="E180" s="198" t="s">
        <v>441</v>
      </c>
      <c r="F180" s="60" t="s">
        <v>442</v>
      </c>
    </row>
    <row r="181" spans="1:6" ht="19.8" customHeight="1">
      <c r="A181" s="254"/>
      <c r="B181" s="255"/>
      <c r="C181" s="256">
        <v>663</v>
      </c>
      <c r="D181" s="257" t="s">
        <v>443</v>
      </c>
      <c r="E181" s="198" t="s">
        <v>444</v>
      </c>
      <c r="F181" s="60" t="s">
        <v>445</v>
      </c>
    </row>
    <row r="182" spans="1:6" ht="27.6">
      <c r="A182" s="254"/>
      <c r="B182" s="255"/>
      <c r="C182" s="256"/>
      <c r="D182" s="257"/>
      <c r="E182" s="198" t="s">
        <v>446</v>
      </c>
      <c r="F182" s="60" t="s">
        <v>447</v>
      </c>
    </row>
    <row r="183" spans="1:6" ht="151.80000000000001">
      <c r="A183" s="254"/>
      <c r="B183" s="255"/>
      <c r="C183" s="196">
        <v>669</v>
      </c>
      <c r="D183" s="62" t="s">
        <v>448</v>
      </c>
      <c r="E183" s="199" t="s">
        <v>448</v>
      </c>
      <c r="F183" s="60" t="s">
        <v>449</v>
      </c>
    </row>
    <row r="184" spans="1:6" ht="27.6" customHeight="1">
      <c r="A184" s="258">
        <v>67</v>
      </c>
      <c r="B184" s="255" t="s">
        <v>90</v>
      </c>
      <c r="C184" s="196">
        <v>671</v>
      </c>
      <c r="D184" s="62" t="s">
        <v>450</v>
      </c>
      <c r="E184" s="198" t="s">
        <v>450</v>
      </c>
      <c r="F184" s="60" t="s">
        <v>451</v>
      </c>
    </row>
    <row r="185" spans="1:6" ht="56.4">
      <c r="A185" s="258"/>
      <c r="B185" s="255"/>
      <c r="C185" s="196">
        <v>672</v>
      </c>
      <c r="D185" s="62" t="s">
        <v>452</v>
      </c>
      <c r="E185" s="198" t="s">
        <v>452</v>
      </c>
      <c r="F185" s="60" t="s">
        <v>453</v>
      </c>
    </row>
    <row r="186" spans="1:6" ht="82.8">
      <c r="A186" s="258"/>
      <c r="B186" s="255"/>
      <c r="C186" s="196">
        <v>673</v>
      </c>
      <c r="D186" s="62" t="s">
        <v>454</v>
      </c>
      <c r="E186" s="199" t="s">
        <v>454</v>
      </c>
      <c r="F186" s="60" t="s">
        <v>455</v>
      </c>
    </row>
    <row r="187" spans="1:6" ht="145.19999999999999">
      <c r="A187" s="258"/>
      <c r="B187" s="255"/>
      <c r="C187" s="196">
        <v>674</v>
      </c>
      <c r="D187" s="62" t="s">
        <v>456</v>
      </c>
      <c r="E187" s="198" t="s">
        <v>456</v>
      </c>
      <c r="F187" s="59" t="s">
        <v>734</v>
      </c>
    </row>
    <row r="188" spans="1:6" ht="96.6">
      <c r="A188" s="258"/>
      <c r="B188" s="255"/>
      <c r="C188" s="196">
        <v>679</v>
      </c>
      <c r="D188" s="62" t="s">
        <v>457</v>
      </c>
      <c r="E188" s="199" t="s">
        <v>457</v>
      </c>
      <c r="F188" s="60" t="s">
        <v>458</v>
      </c>
    </row>
    <row r="189" spans="1:6">
      <c r="A189" s="195">
        <v>68</v>
      </c>
      <c r="B189" s="213" t="s">
        <v>91</v>
      </c>
      <c r="C189" s="196">
        <v>681</v>
      </c>
      <c r="D189" s="62" t="s">
        <v>91</v>
      </c>
      <c r="E189" s="198" t="s">
        <v>91</v>
      </c>
      <c r="F189" s="73"/>
    </row>
    <row r="190" spans="1:6">
      <c r="A190" s="75">
        <v>69</v>
      </c>
      <c r="B190" s="217" t="s">
        <v>93</v>
      </c>
      <c r="C190" s="76">
        <v>691</v>
      </c>
      <c r="D190" s="218" t="s">
        <v>93</v>
      </c>
      <c r="E190" s="77" t="s">
        <v>93</v>
      </c>
      <c r="F190" s="78"/>
    </row>
    <row r="192" spans="1:6" ht="74.25" customHeight="1"/>
    <row r="193" ht="74.25" customHeight="1"/>
  </sheetData>
  <mergeCells count="163">
    <mergeCell ref="A5:A6"/>
    <mergeCell ref="B5:B6"/>
    <mergeCell ref="C5:D6"/>
    <mergeCell ref="E5:E6"/>
    <mergeCell ref="F5:F6"/>
    <mergeCell ref="A7:A19"/>
    <mergeCell ref="B7:B19"/>
    <mergeCell ref="C7:C12"/>
    <mergeCell ref="D7:D12"/>
    <mergeCell ref="C15:C17"/>
    <mergeCell ref="A23:A33"/>
    <mergeCell ref="B23:B33"/>
    <mergeCell ref="C23:C29"/>
    <mergeCell ref="D23:D29"/>
    <mergeCell ref="C30:C31"/>
    <mergeCell ref="D30:D31"/>
    <mergeCell ref="D15:D17"/>
    <mergeCell ref="C18:C19"/>
    <mergeCell ref="D18:D19"/>
    <mergeCell ref="A20:A22"/>
    <mergeCell ref="B20:B22"/>
    <mergeCell ref="C21:C22"/>
    <mergeCell ref="D21:D22"/>
    <mergeCell ref="C42:C43"/>
    <mergeCell ref="D42:D43"/>
    <mergeCell ref="A34:A41"/>
    <mergeCell ref="B34:B41"/>
    <mergeCell ref="C34:C38"/>
    <mergeCell ref="D34:D38"/>
    <mergeCell ref="C39:C41"/>
    <mergeCell ref="D39:D41"/>
    <mergeCell ref="A42:A48"/>
    <mergeCell ref="B42:B48"/>
    <mergeCell ref="C45:C46"/>
    <mergeCell ref="D45:D46"/>
    <mergeCell ref="C47:C48"/>
    <mergeCell ref="D47:D48"/>
    <mergeCell ref="A50:A60"/>
    <mergeCell ref="B50:B60"/>
    <mergeCell ref="C57:C60"/>
    <mergeCell ref="D57:D60"/>
    <mergeCell ref="A61:A62"/>
    <mergeCell ref="B61:B62"/>
    <mergeCell ref="A63:A65"/>
    <mergeCell ref="B63:B65"/>
    <mergeCell ref="C64:C65"/>
    <mergeCell ref="D64:D65"/>
    <mergeCell ref="A104:A109"/>
    <mergeCell ref="B104:B109"/>
    <mergeCell ref="C104:C109"/>
    <mergeCell ref="D104:D109"/>
    <mergeCell ref="C89:C90"/>
    <mergeCell ref="D89:D90"/>
    <mergeCell ref="A77:A82"/>
    <mergeCell ref="B77:B82"/>
    <mergeCell ref="C77:C78"/>
    <mergeCell ref="D77:D78"/>
    <mergeCell ref="C79:C80"/>
    <mergeCell ref="D79:D80"/>
    <mergeCell ref="A83:A86"/>
    <mergeCell ref="B83:B86"/>
    <mergeCell ref="C83:C84"/>
    <mergeCell ref="D83:D84"/>
    <mergeCell ref="C85:C86"/>
    <mergeCell ref="D85:D86"/>
    <mergeCell ref="A87:A90"/>
    <mergeCell ref="B87:B90"/>
    <mergeCell ref="C87:C88"/>
    <mergeCell ref="D87:D88"/>
    <mergeCell ref="A91:A95"/>
    <mergeCell ref="B91:B95"/>
    <mergeCell ref="A110:A111"/>
    <mergeCell ref="B110:B111"/>
    <mergeCell ref="A112:A116"/>
    <mergeCell ref="B112:B116"/>
    <mergeCell ref="C114:C115"/>
    <mergeCell ref="D114:D115"/>
    <mergeCell ref="A117:A119"/>
    <mergeCell ref="B117:B119"/>
    <mergeCell ref="C117:C118"/>
    <mergeCell ref="D117:D118"/>
    <mergeCell ref="C66:C67"/>
    <mergeCell ref="D66:D67"/>
    <mergeCell ref="A68:A76"/>
    <mergeCell ref="B68:B76"/>
    <mergeCell ref="C68:C70"/>
    <mergeCell ref="D68:D70"/>
    <mergeCell ref="E68:E70"/>
    <mergeCell ref="C71:C73"/>
    <mergeCell ref="D71:D73"/>
    <mergeCell ref="E71:E73"/>
    <mergeCell ref="C75:C76"/>
    <mergeCell ref="D75:D76"/>
    <mergeCell ref="A66:A67"/>
    <mergeCell ref="B66:B67"/>
    <mergeCell ref="C91:C95"/>
    <mergeCell ref="D91:D95"/>
    <mergeCell ref="A96:A103"/>
    <mergeCell ref="B96:B103"/>
    <mergeCell ref="C96:C103"/>
    <mergeCell ref="D96:D103"/>
    <mergeCell ref="A135:A137"/>
    <mergeCell ref="B135:B137"/>
    <mergeCell ref="C136:C137"/>
    <mergeCell ref="D136:D137"/>
    <mergeCell ref="C127:C128"/>
    <mergeCell ref="D127:D128"/>
    <mergeCell ref="A120:A126"/>
    <mergeCell ref="B120:B126"/>
    <mergeCell ref="C124:C126"/>
    <mergeCell ref="D124:D126"/>
    <mergeCell ref="A127:A129"/>
    <mergeCell ref="B127:B129"/>
    <mergeCell ref="A130:A134"/>
    <mergeCell ref="B130:B134"/>
    <mergeCell ref="C130:C131"/>
    <mergeCell ref="D130:D131"/>
    <mergeCell ref="C120:C121"/>
    <mergeCell ref="D120:D121"/>
    <mergeCell ref="A140:A141"/>
    <mergeCell ref="B140:B141"/>
    <mergeCell ref="C140:C141"/>
    <mergeCell ref="D140:D141"/>
    <mergeCell ref="A142:A143"/>
    <mergeCell ref="B142:B143"/>
    <mergeCell ref="C142:C143"/>
    <mergeCell ref="D142:D143"/>
    <mergeCell ref="A173:A176"/>
    <mergeCell ref="B173:B176"/>
    <mergeCell ref="C149:C150"/>
    <mergeCell ref="D149:D150"/>
    <mergeCell ref="C147:C148"/>
    <mergeCell ref="D147:D148"/>
    <mergeCell ref="A144:A146"/>
    <mergeCell ref="B144:B146"/>
    <mergeCell ref="A147:A161"/>
    <mergeCell ref="B147:B161"/>
    <mergeCell ref="C151:C152"/>
    <mergeCell ref="D151:D152"/>
    <mergeCell ref="C153:C155"/>
    <mergeCell ref="D153:D155"/>
    <mergeCell ref="C159:C160"/>
    <mergeCell ref="D159:D160"/>
    <mergeCell ref="A178:A183"/>
    <mergeCell ref="B178:B183"/>
    <mergeCell ref="C181:C182"/>
    <mergeCell ref="D181:D182"/>
    <mergeCell ref="A184:A188"/>
    <mergeCell ref="B184:B188"/>
    <mergeCell ref="A162:A166"/>
    <mergeCell ref="B162:B166"/>
    <mergeCell ref="A167:A168"/>
    <mergeCell ref="B167:B168"/>
    <mergeCell ref="C167:C168"/>
    <mergeCell ref="D167:D168"/>
    <mergeCell ref="A169:A172"/>
    <mergeCell ref="B169:B172"/>
    <mergeCell ref="C169:C170"/>
    <mergeCell ref="D169:D170"/>
    <mergeCell ref="C171:C172"/>
    <mergeCell ref="D171:D172"/>
    <mergeCell ref="C178:C179"/>
    <mergeCell ref="D178:D179"/>
  </mergeCells>
  <phoneticPr fontId="5"/>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3"/>
  <sheetViews>
    <sheetView workbookViewId="0"/>
  </sheetViews>
  <sheetFormatPr defaultColWidth="8.09765625" defaultRowHeight="15"/>
  <cols>
    <col min="1" max="1" width="5.19921875" style="38" customWidth="1"/>
    <col min="2" max="2" width="26.5" style="38" customWidth="1"/>
    <col min="3" max="5" width="8.19921875" style="38" customWidth="1"/>
    <col min="6" max="6" width="8.69921875" style="38" customWidth="1"/>
    <col min="7" max="21" width="8.19921875" style="38" customWidth="1"/>
    <col min="22" max="25" width="8.69921875" style="38" customWidth="1"/>
    <col min="26" max="27" width="8.19921875" style="38" customWidth="1"/>
    <col min="28" max="30" width="9.69921875" style="38" customWidth="1"/>
    <col min="31" max="31" width="8.69921875" style="38" customWidth="1"/>
    <col min="32" max="32" width="9.69921875" style="38" customWidth="1"/>
    <col min="33" max="35" width="8.69921875" style="38" customWidth="1"/>
    <col min="36" max="36" width="8.19921875" style="38" customWidth="1"/>
    <col min="37" max="38" width="9.69921875" style="38" customWidth="1"/>
    <col min="39" max="40" width="8.19921875" style="38" customWidth="1"/>
    <col min="41" max="41" width="9.69921875" style="38" customWidth="1"/>
    <col min="42" max="43" width="10.796875" style="38" customWidth="1"/>
    <col min="44" max="44" width="8.69921875" style="38" customWidth="1"/>
    <col min="45" max="45" width="8.19921875" style="38" customWidth="1"/>
    <col min="46" max="46" width="9.69921875" style="38" customWidth="1"/>
    <col min="47" max="47" width="8.69921875" style="38" customWidth="1"/>
    <col min="48" max="48" width="9.69921875" style="38" customWidth="1"/>
    <col min="49" max="49" width="8.69921875" style="38" customWidth="1"/>
    <col min="50" max="50" width="9.69921875" style="38" customWidth="1"/>
    <col min="51" max="52" width="8.19921875" style="38" customWidth="1"/>
    <col min="53" max="53" width="9.69921875" style="38" customWidth="1"/>
    <col min="54" max="54" width="10.796875" style="38" customWidth="1"/>
    <col min="55" max="56" width="8.69921875" style="38" customWidth="1"/>
    <col min="57" max="58" width="9.69921875" style="38" customWidth="1"/>
    <col min="59" max="60" width="10.796875" style="38" customWidth="1"/>
    <col min="61" max="61" width="9.3984375" style="38" customWidth="1"/>
    <col min="62" max="63" width="8.3984375" style="38" customWidth="1"/>
    <col min="64" max="64" width="9.3984375" style="38" customWidth="1"/>
    <col min="65" max="65" width="10.59765625" style="38" customWidth="1"/>
    <col min="66" max="66" width="8.3984375" style="38" customWidth="1"/>
    <col min="67" max="67" width="9.3984375" style="38" customWidth="1"/>
    <col min="68" max="68" width="10.59765625" style="38" customWidth="1"/>
    <col min="69" max="69" width="9.69921875" style="38" customWidth="1"/>
    <col min="70" max="70" width="10.796875" style="38" customWidth="1"/>
    <col min="71" max="71" width="8.19921875" style="38" customWidth="1"/>
    <col min="72" max="16384" width="8.09765625" style="38"/>
  </cols>
  <sheetData>
    <row r="1" spans="1:70">
      <c r="A1" s="79" t="s">
        <v>459</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row>
    <row r="2" spans="1:70">
      <c r="A2" s="79" t="s">
        <v>460</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row>
    <row r="3" spans="1:70">
      <c r="A3" s="79"/>
      <c r="B3" s="79"/>
      <c r="C3" s="80" t="s">
        <v>461</v>
      </c>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t="s">
        <v>462</v>
      </c>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row>
    <row r="4" spans="1:70">
      <c r="A4" s="79"/>
      <c r="B4" s="79"/>
      <c r="C4" s="80" t="s">
        <v>463</v>
      </c>
      <c r="D4" s="80" t="s">
        <v>464</v>
      </c>
      <c r="E4" s="80" t="s">
        <v>465</v>
      </c>
      <c r="F4" s="80" t="s">
        <v>466</v>
      </c>
      <c r="G4" s="80" t="s">
        <v>467</v>
      </c>
      <c r="H4" s="80" t="s">
        <v>468</v>
      </c>
      <c r="I4" s="80" t="s">
        <v>469</v>
      </c>
      <c r="J4" s="80" t="s">
        <v>470</v>
      </c>
      <c r="K4" s="80" t="s">
        <v>471</v>
      </c>
      <c r="L4" s="80" t="s">
        <v>472</v>
      </c>
      <c r="M4" s="80" t="s">
        <v>473</v>
      </c>
      <c r="N4" s="80" t="s">
        <v>474</v>
      </c>
      <c r="O4" s="80" t="s">
        <v>475</v>
      </c>
      <c r="P4" s="80" t="s">
        <v>476</v>
      </c>
      <c r="Q4" s="80" t="s">
        <v>477</v>
      </c>
      <c r="R4" s="80" t="s">
        <v>478</v>
      </c>
      <c r="S4" s="80" t="s">
        <v>479</v>
      </c>
      <c r="T4" s="80" t="s">
        <v>480</v>
      </c>
      <c r="U4" s="80" t="s">
        <v>481</v>
      </c>
      <c r="V4" s="80" t="s">
        <v>482</v>
      </c>
      <c r="W4" s="80" t="s">
        <v>483</v>
      </c>
      <c r="X4" s="80" t="s">
        <v>484</v>
      </c>
      <c r="Y4" s="80" t="s">
        <v>485</v>
      </c>
      <c r="Z4" s="80" t="s">
        <v>486</v>
      </c>
      <c r="AA4" s="80" t="s">
        <v>487</v>
      </c>
      <c r="AB4" s="80" t="s">
        <v>488</v>
      </c>
      <c r="AC4" s="80" t="s">
        <v>489</v>
      </c>
      <c r="AD4" s="80" t="s">
        <v>490</v>
      </c>
      <c r="AE4" s="80" t="s">
        <v>491</v>
      </c>
      <c r="AF4" s="80" t="s">
        <v>492</v>
      </c>
      <c r="AG4" s="80" t="s">
        <v>493</v>
      </c>
      <c r="AH4" s="80" t="s">
        <v>494</v>
      </c>
      <c r="AI4" s="80" t="s">
        <v>495</v>
      </c>
      <c r="AJ4" s="80" t="s">
        <v>496</v>
      </c>
      <c r="AK4" s="80" t="s">
        <v>497</v>
      </c>
      <c r="AL4" s="80" t="s">
        <v>498</v>
      </c>
      <c r="AM4" s="80" t="s">
        <v>499</v>
      </c>
      <c r="AN4" s="80" t="s">
        <v>500</v>
      </c>
      <c r="AO4" s="80" t="s">
        <v>501</v>
      </c>
      <c r="AP4" s="80" t="s">
        <v>502</v>
      </c>
      <c r="AQ4" s="80" t="s">
        <v>503</v>
      </c>
      <c r="AR4" s="80" t="s">
        <v>504</v>
      </c>
      <c r="AS4" s="80" t="s">
        <v>505</v>
      </c>
      <c r="AT4" s="80" t="s">
        <v>506</v>
      </c>
      <c r="AU4" s="80" t="s">
        <v>507</v>
      </c>
      <c r="AV4" s="80" t="s">
        <v>508</v>
      </c>
      <c r="AW4" s="80" t="s">
        <v>509</v>
      </c>
      <c r="AX4" s="80" t="s">
        <v>510</v>
      </c>
      <c r="AY4" s="80" t="s">
        <v>511</v>
      </c>
      <c r="AZ4" s="80" t="s">
        <v>512</v>
      </c>
      <c r="BA4" s="80" t="s">
        <v>513</v>
      </c>
      <c r="BB4" s="80" t="s">
        <v>514</v>
      </c>
      <c r="BC4" s="80" t="s">
        <v>515</v>
      </c>
      <c r="BD4" s="80" t="s">
        <v>516</v>
      </c>
      <c r="BE4" s="80" t="s">
        <v>517</v>
      </c>
      <c r="BF4" s="80" t="s">
        <v>518</v>
      </c>
      <c r="BG4" s="80" t="s">
        <v>519</v>
      </c>
      <c r="BH4" s="80" t="s">
        <v>520</v>
      </c>
      <c r="BI4" s="80" t="s">
        <v>521</v>
      </c>
      <c r="BJ4" s="80" t="s">
        <v>522</v>
      </c>
      <c r="BK4" s="80" t="s">
        <v>523</v>
      </c>
      <c r="BL4" s="80" t="s">
        <v>524</v>
      </c>
      <c r="BM4" s="80" t="s">
        <v>525</v>
      </c>
      <c r="BN4" s="80" t="s">
        <v>526</v>
      </c>
      <c r="BO4" s="80" t="s">
        <v>527</v>
      </c>
      <c r="BP4" s="80" t="s">
        <v>528</v>
      </c>
      <c r="BQ4" s="80" t="s">
        <v>529</v>
      </c>
      <c r="BR4" s="80" t="s">
        <v>530</v>
      </c>
    </row>
    <row r="5" spans="1:70" ht="75">
      <c r="A5" s="79"/>
      <c r="B5" s="79"/>
      <c r="C5" s="81" t="s">
        <v>29</v>
      </c>
      <c r="D5" s="81" t="s">
        <v>32</v>
      </c>
      <c r="E5" s="81" t="s">
        <v>34</v>
      </c>
      <c r="F5" s="81" t="s">
        <v>37</v>
      </c>
      <c r="G5" s="81" t="s">
        <v>40</v>
      </c>
      <c r="H5" s="81" t="s">
        <v>45</v>
      </c>
      <c r="I5" s="81" t="s">
        <v>47</v>
      </c>
      <c r="J5" s="81" t="s">
        <v>49</v>
      </c>
      <c r="K5" s="81" t="s">
        <v>50</v>
      </c>
      <c r="L5" s="81" t="s">
        <v>52</v>
      </c>
      <c r="M5" s="81" t="s">
        <v>54</v>
      </c>
      <c r="N5" s="81" t="s">
        <v>55</v>
      </c>
      <c r="O5" s="81" t="s">
        <v>57</v>
      </c>
      <c r="P5" s="81" t="s">
        <v>60</v>
      </c>
      <c r="Q5" s="81" t="s">
        <v>61</v>
      </c>
      <c r="R5" s="81" t="s">
        <v>62</v>
      </c>
      <c r="S5" s="81" t="s">
        <v>63</v>
      </c>
      <c r="T5" s="81" t="s">
        <v>65</v>
      </c>
      <c r="U5" s="81" t="s">
        <v>66</v>
      </c>
      <c r="V5" s="81" t="s">
        <v>67</v>
      </c>
      <c r="W5" s="81" t="s">
        <v>68</v>
      </c>
      <c r="X5" s="81" t="s">
        <v>70</v>
      </c>
      <c r="Y5" s="81" t="s">
        <v>71</v>
      </c>
      <c r="Z5" s="81" t="s">
        <v>72</v>
      </c>
      <c r="AA5" s="81" t="s">
        <v>73</v>
      </c>
      <c r="AB5" s="81" t="s">
        <v>76</v>
      </c>
      <c r="AC5" s="81" t="s">
        <v>77</v>
      </c>
      <c r="AD5" s="81" t="s">
        <v>78</v>
      </c>
      <c r="AE5" s="81" t="s">
        <v>79</v>
      </c>
      <c r="AF5" s="81" t="s">
        <v>84</v>
      </c>
      <c r="AG5" s="81" t="s">
        <v>86</v>
      </c>
      <c r="AH5" s="81" t="s">
        <v>87</v>
      </c>
      <c r="AI5" s="81" t="s">
        <v>88</v>
      </c>
      <c r="AJ5" s="81" t="s">
        <v>89</v>
      </c>
      <c r="AK5" s="81" t="s">
        <v>90</v>
      </c>
      <c r="AL5" s="81" t="s">
        <v>91</v>
      </c>
      <c r="AM5" s="81" t="s">
        <v>93</v>
      </c>
      <c r="AN5" s="81" t="s">
        <v>94</v>
      </c>
      <c r="AO5" s="81" t="s">
        <v>531</v>
      </c>
      <c r="AP5" s="81" t="s">
        <v>532</v>
      </c>
      <c r="AQ5" s="81" t="s">
        <v>533</v>
      </c>
      <c r="AR5" s="81" t="s">
        <v>534</v>
      </c>
      <c r="AS5" s="81" t="s">
        <v>535</v>
      </c>
      <c r="AT5" s="81" t="s">
        <v>536</v>
      </c>
      <c r="AU5" s="81" t="s">
        <v>537</v>
      </c>
      <c r="AV5" s="81" t="s">
        <v>538</v>
      </c>
      <c r="AW5" s="81" t="s">
        <v>539</v>
      </c>
      <c r="AX5" s="81" t="s">
        <v>540</v>
      </c>
      <c r="AY5" s="81" t="s">
        <v>541</v>
      </c>
      <c r="AZ5" s="81" t="s">
        <v>542</v>
      </c>
      <c r="BA5" s="81" t="s">
        <v>543</v>
      </c>
      <c r="BB5" s="81" t="s">
        <v>544</v>
      </c>
      <c r="BC5" s="81" t="s">
        <v>545</v>
      </c>
      <c r="BD5" s="81" t="s">
        <v>546</v>
      </c>
      <c r="BE5" s="81" t="s">
        <v>547</v>
      </c>
      <c r="BF5" s="81" t="s">
        <v>548</v>
      </c>
      <c r="BG5" s="81" t="s">
        <v>549</v>
      </c>
      <c r="BH5" s="81" t="s">
        <v>550</v>
      </c>
      <c r="BI5" s="81" t="s">
        <v>551</v>
      </c>
      <c r="BJ5" s="81" t="s">
        <v>552</v>
      </c>
      <c r="BK5" s="81" t="s">
        <v>553</v>
      </c>
      <c r="BL5" s="81" t="s">
        <v>554</v>
      </c>
      <c r="BM5" s="81" t="s">
        <v>555</v>
      </c>
      <c r="BN5" s="81" t="s">
        <v>556</v>
      </c>
      <c r="BO5" s="81" t="s">
        <v>557</v>
      </c>
      <c r="BP5" s="81" t="s">
        <v>558</v>
      </c>
      <c r="BQ5" s="81" t="s">
        <v>559</v>
      </c>
      <c r="BR5" s="81" t="s">
        <v>560</v>
      </c>
    </row>
    <row r="6" spans="1:70">
      <c r="A6" s="80" t="s">
        <v>561</v>
      </c>
      <c r="B6" s="80" t="s">
        <v>29</v>
      </c>
      <c r="C6" s="82">
        <v>3780</v>
      </c>
      <c r="D6" s="83">
        <v>0</v>
      </c>
      <c r="E6" s="84">
        <v>257415</v>
      </c>
      <c r="F6" s="84">
        <v>200</v>
      </c>
      <c r="G6" s="84">
        <v>1808</v>
      </c>
      <c r="H6" s="84">
        <v>1074</v>
      </c>
      <c r="I6" s="84">
        <v>0</v>
      </c>
      <c r="J6" s="85">
        <v>2877</v>
      </c>
      <c r="K6" s="85">
        <v>19</v>
      </c>
      <c r="L6" s="85">
        <v>0</v>
      </c>
      <c r="M6" s="85">
        <v>1</v>
      </c>
      <c r="N6" s="85">
        <v>0</v>
      </c>
      <c r="O6" s="85">
        <v>0</v>
      </c>
      <c r="P6" s="85">
        <v>0</v>
      </c>
      <c r="Q6" s="85">
        <v>0</v>
      </c>
      <c r="R6" s="85">
        <v>0</v>
      </c>
      <c r="S6" s="85">
        <v>0</v>
      </c>
      <c r="T6" s="85">
        <v>0</v>
      </c>
      <c r="U6" s="85">
        <v>0</v>
      </c>
      <c r="V6" s="85">
        <v>6651</v>
      </c>
      <c r="W6" s="85">
        <v>8844</v>
      </c>
      <c r="X6" s="85">
        <v>0</v>
      </c>
      <c r="Y6" s="85">
        <v>0</v>
      </c>
      <c r="Z6" s="85">
        <v>0</v>
      </c>
      <c r="AA6" s="85">
        <v>1512</v>
      </c>
      <c r="AB6" s="85">
        <v>0</v>
      </c>
      <c r="AC6" s="85">
        <v>19</v>
      </c>
      <c r="AD6" s="85">
        <v>553</v>
      </c>
      <c r="AE6" s="85">
        <v>0</v>
      </c>
      <c r="AF6" s="85">
        <v>492</v>
      </c>
      <c r="AG6" s="85">
        <v>11485</v>
      </c>
      <c r="AH6" s="85">
        <v>21914</v>
      </c>
      <c r="AI6" s="85">
        <v>1707</v>
      </c>
      <c r="AJ6" s="85">
        <v>555</v>
      </c>
      <c r="AK6" s="85">
        <v>259173</v>
      </c>
      <c r="AL6" s="85">
        <v>0</v>
      </c>
      <c r="AM6" s="85">
        <v>0</v>
      </c>
      <c r="AN6" s="86">
        <v>23</v>
      </c>
      <c r="AO6" s="87">
        <v>580079</v>
      </c>
      <c r="AP6" s="88">
        <v>580102</v>
      </c>
      <c r="AQ6" s="87">
        <v>15640</v>
      </c>
      <c r="AR6" s="85">
        <v>443263</v>
      </c>
      <c r="AS6" s="85">
        <v>0</v>
      </c>
      <c r="AT6" s="85">
        <v>0</v>
      </c>
      <c r="AU6" s="89">
        <v>6850</v>
      </c>
      <c r="AV6" s="89">
        <v>556</v>
      </c>
      <c r="AW6" s="89">
        <v>466309</v>
      </c>
      <c r="AX6" s="89">
        <v>1046411</v>
      </c>
      <c r="AY6" s="89">
        <v>14516</v>
      </c>
      <c r="AZ6" s="89">
        <v>0</v>
      </c>
      <c r="BA6" s="89">
        <v>8844</v>
      </c>
      <c r="BB6" s="89">
        <v>23360</v>
      </c>
      <c r="BC6" s="89">
        <v>818</v>
      </c>
      <c r="BD6" s="89">
        <v>818</v>
      </c>
      <c r="BE6" s="89">
        <v>24178</v>
      </c>
      <c r="BF6" s="89">
        <v>490487</v>
      </c>
      <c r="BG6" s="90">
        <v>1070589</v>
      </c>
      <c r="BH6" s="91">
        <v>-826097</v>
      </c>
      <c r="BI6" s="92">
        <v>0</v>
      </c>
      <c r="BJ6" s="92">
        <v>-21425</v>
      </c>
      <c r="BK6" s="93">
        <v>-847522</v>
      </c>
      <c r="BL6" s="92">
        <v>-107728</v>
      </c>
      <c r="BM6" s="92">
        <v>-4610</v>
      </c>
      <c r="BN6" s="92">
        <v>-9013</v>
      </c>
      <c r="BO6" s="94">
        <v>-121351</v>
      </c>
      <c r="BP6" s="95">
        <v>-968873</v>
      </c>
      <c r="BQ6" s="96">
        <v>-478386</v>
      </c>
      <c r="BR6" s="96">
        <v>101716</v>
      </c>
    </row>
    <row r="7" spans="1:70">
      <c r="A7" s="80" t="s">
        <v>562</v>
      </c>
      <c r="B7" s="80" t="s">
        <v>32</v>
      </c>
      <c r="C7" s="97">
        <v>1</v>
      </c>
      <c r="D7" s="98">
        <v>24</v>
      </c>
      <c r="E7" s="98">
        <v>287</v>
      </c>
      <c r="F7" s="98">
        <v>15</v>
      </c>
      <c r="G7" s="98">
        <v>226</v>
      </c>
      <c r="H7" s="98">
        <v>1367</v>
      </c>
      <c r="I7" s="85">
        <v>6352</v>
      </c>
      <c r="J7" s="85">
        <v>31</v>
      </c>
      <c r="K7" s="85">
        <v>11580</v>
      </c>
      <c r="L7" s="85">
        <v>117</v>
      </c>
      <c r="M7" s="85">
        <v>9859</v>
      </c>
      <c r="N7" s="85">
        <v>76</v>
      </c>
      <c r="O7" s="85">
        <v>35</v>
      </c>
      <c r="P7" s="85">
        <v>17</v>
      </c>
      <c r="Q7" s="85">
        <v>32</v>
      </c>
      <c r="R7" s="85">
        <v>73</v>
      </c>
      <c r="S7" s="85">
        <v>55</v>
      </c>
      <c r="T7" s="85">
        <v>16</v>
      </c>
      <c r="U7" s="85">
        <v>125</v>
      </c>
      <c r="V7" s="85">
        <v>300</v>
      </c>
      <c r="W7" s="85">
        <v>46085</v>
      </c>
      <c r="X7" s="85">
        <v>488044</v>
      </c>
      <c r="Y7" s="85">
        <v>0</v>
      </c>
      <c r="Z7" s="85">
        <v>1</v>
      </c>
      <c r="AA7" s="85">
        <v>48</v>
      </c>
      <c r="AB7" s="85">
        <v>17</v>
      </c>
      <c r="AC7" s="85">
        <v>28</v>
      </c>
      <c r="AD7" s="85">
        <v>110</v>
      </c>
      <c r="AE7" s="85">
        <v>12</v>
      </c>
      <c r="AF7" s="85">
        <v>126</v>
      </c>
      <c r="AG7" s="85">
        <v>244</v>
      </c>
      <c r="AH7" s="85">
        <v>61</v>
      </c>
      <c r="AI7" s="85">
        <v>33</v>
      </c>
      <c r="AJ7" s="85">
        <v>417</v>
      </c>
      <c r="AK7" s="85">
        <v>121</v>
      </c>
      <c r="AL7" s="85">
        <v>0</v>
      </c>
      <c r="AM7" s="85">
        <v>132</v>
      </c>
      <c r="AN7" s="99">
        <v>0</v>
      </c>
      <c r="AO7" s="100">
        <v>566067</v>
      </c>
      <c r="AP7" s="100">
        <v>566067</v>
      </c>
      <c r="AQ7" s="91">
        <v>0</v>
      </c>
      <c r="AR7" s="89">
        <v>-768</v>
      </c>
      <c r="AS7" s="89">
        <v>0</v>
      </c>
      <c r="AT7" s="89">
        <v>0</v>
      </c>
      <c r="AU7" s="89">
        <v>-894</v>
      </c>
      <c r="AV7" s="89">
        <v>-383</v>
      </c>
      <c r="AW7" s="89">
        <v>-2045</v>
      </c>
      <c r="AX7" s="89">
        <v>564022</v>
      </c>
      <c r="AY7" s="89">
        <v>3596</v>
      </c>
      <c r="AZ7" s="91">
        <v>0</v>
      </c>
      <c r="BA7" s="89">
        <v>-144</v>
      </c>
      <c r="BB7" s="89">
        <v>3452</v>
      </c>
      <c r="BC7" s="101">
        <v>971</v>
      </c>
      <c r="BD7" s="101">
        <v>971</v>
      </c>
      <c r="BE7" s="101">
        <v>4423</v>
      </c>
      <c r="BF7" s="101">
        <v>2378</v>
      </c>
      <c r="BG7" s="90">
        <v>568445</v>
      </c>
      <c r="BH7" s="102">
        <v>-49655</v>
      </c>
      <c r="BI7" s="89">
        <v>0</v>
      </c>
      <c r="BJ7" s="91">
        <v>-1</v>
      </c>
      <c r="BK7" s="91">
        <v>-49656</v>
      </c>
      <c r="BL7" s="91">
        <v>-494195</v>
      </c>
      <c r="BM7" s="89">
        <v>0</v>
      </c>
      <c r="BN7" s="89">
        <v>-15046</v>
      </c>
      <c r="BO7" s="101">
        <v>-509241</v>
      </c>
      <c r="BP7" s="95">
        <v>-558897</v>
      </c>
      <c r="BQ7" s="103">
        <v>-556519</v>
      </c>
      <c r="BR7" s="103">
        <v>9548</v>
      </c>
    </row>
    <row r="8" spans="1:70">
      <c r="A8" s="80" t="s">
        <v>563</v>
      </c>
      <c r="B8" s="80" t="s">
        <v>34</v>
      </c>
      <c r="C8" s="97">
        <v>2189</v>
      </c>
      <c r="D8" s="98">
        <v>0</v>
      </c>
      <c r="E8" s="98">
        <v>240363</v>
      </c>
      <c r="F8" s="98">
        <v>186</v>
      </c>
      <c r="G8" s="98">
        <v>103</v>
      </c>
      <c r="H8" s="98">
        <v>6702</v>
      </c>
      <c r="I8" s="85">
        <v>0</v>
      </c>
      <c r="J8" s="85">
        <v>4</v>
      </c>
      <c r="K8" s="85">
        <v>34</v>
      </c>
      <c r="L8" s="85">
        <v>0</v>
      </c>
      <c r="M8" s="85">
        <v>0</v>
      </c>
      <c r="N8" s="85">
        <v>0</v>
      </c>
      <c r="O8" s="85">
        <v>0</v>
      </c>
      <c r="P8" s="85">
        <v>0</v>
      </c>
      <c r="Q8" s="85">
        <v>0</v>
      </c>
      <c r="R8" s="85">
        <v>0</v>
      </c>
      <c r="S8" s="85">
        <v>0</v>
      </c>
      <c r="T8" s="85">
        <v>0</v>
      </c>
      <c r="U8" s="85">
        <v>0</v>
      </c>
      <c r="V8" s="85">
        <v>3531</v>
      </c>
      <c r="W8" s="85">
        <v>12</v>
      </c>
      <c r="X8" s="85">
        <v>0</v>
      </c>
      <c r="Y8" s="85">
        <v>0</v>
      </c>
      <c r="Z8" s="85">
        <v>0</v>
      </c>
      <c r="AA8" s="85">
        <v>2772</v>
      </c>
      <c r="AB8" s="85">
        <v>0</v>
      </c>
      <c r="AC8" s="85">
        <v>0</v>
      </c>
      <c r="AD8" s="85">
        <v>2099</v>
      </c>
      <c r="AE8" s="85">
        <v>9</v>
      </c>
      <c r="AF8" s="85">
        <v>3080</v>
      </c>
      <c r="AG8" s="85">
        <v>27055</v>
      </c>
      <c r="AH8" s="85">
        <v>64949</v>
      </c>
      <c r="AI8" s="85">
        <v>1154</v>
      </c>
      <c r="AJ8" s="85">
        <v>89</v>
      </c>
      <c r="AK8" s="85">
        <v>1573212</v>
      </c>
      <c r="AL8" s="85">
        <v>0</v>
      </c>
      <c r="AM8" s="85">
        <v>1836</v>
      </c>
      <c r="AN8" s="99">
        <v>506</v>
      </c>
      <c r="AO8" s="100">
        <v>1929379</v>
      </c>
      <c r="AP8" s="100">
        <v>1929885</v>
      </c>
      <c r="AQ8" s="91">
        <v>200786</v>
      </c>
      <c r="AR8" s="89">
        <v>3314581</v>
      </c>
      <c r="AS8" s="89">
        <v>0</v>
      </c>
      <c r="AT8" s="89">
        <v>0</v>
      </c>
      <c r="AU8" s="89">
        <v>0</v>
      </c>
      <c r="AV8" s="89">
        <v>-1986</v>
      </c>
      <c r="AW8" s="89">
        <v>3513381</v>
      </c>
      <c r="AX8" s="89">
        <v>5443266</v>
      </c>
      <c r="AY8" s="89">
        <v>513274</v>
      </c>
      <c r="AZ8" s="91">
        <v>0</v>
      </c>
      <c r="BA8" s="89">
        <v>119326</v>
      </c>
      <c r="BB8" s="89">
        <v>632600</v>
      </c>
      <c r="BC8" s="101">
        <v>14236</v>
      </c>
      <c r="BD8" s="101">
        <v>14236</v>
      </c>
      <c r="BE8" s="101">
        <v>646836</v>
      </c>
      <c r="BF8" s="101">
        <v>4160217</v>
      </c>
      <c r="BG8" s="90">
        <v>6090102</v>
      </c>
      <c r="BH8" s="102">
        <v>-3969604</v>
      </c>
      <c r="BI8" s="89">
        <v>0</v>
      </c>
      <c r="BJ8" s="91">
        <v>-189032</v>
      </c>
      <c r="BK8" s="91">
        <v>-4158636</v>
      </c>
      <c r="BL8" s="91">
        <v>-658079</v>
      </c>
      <c r="BM8" s="89">
        <v>-55230</v>
      </c>
      <c r="BN8" s="89">
        <v>-56227</v>
      </c>
      <c r="BO8" s="101">
        <v>-769536</v>
      </c>
      <c r="BP8" s="95">
        <v>-4928172</v>
      </c>
      <c r="BQ8" s="103">
        <v>-767955</v>
      </c>
      <c r="BR8" s="103">
        <v>1161930</v>
      </c>
    </row>
    <row r="9" spans="1:70">
      <c r="A9" s="80" t="s">
        <v>564</v>
      </c>
      <c r="B9" s="80" t="s">
        <v>37</v>
      </c>
      <c r="C9" s="97">
        <v>803</v>
      </c>
      <c r="D9" s="98">
        <v>51</v>
      </c>
      <c r="E9" s="98">
        <v>1407</v>
      </c>
      <c r="F9" s="98">
        <v>22264</v>
      </c>
      <c r="G9" s="98">
        <v>2037</v>
      </c>
      <c r="H9" s="98">
        <v>558</v>
      </c>
      <c r="I9" s="85">
        <v>7</v>
      </c>
      <c r="J9" s="85">
        <v>1423</v>
      </c>
      <c r="K9" s="85">
        <v>288</v>
      </c>
      <c r="L9" s="85">
        <v>79</v>
      </c>
      <c r="M9" s="85">
        <v>55</v>
      </c>
      <c r="N9" s="85">
        <v>314</v>
      </c>
      <c r="O9" s="85">
        <v>372</v>
      </c>
      <c r="P9" s="85">
        <v>813</v>
      </c>
      <c r="Q9" s="85">
        <v>688</v>
      </c>
      <c r="R9" s="85">
        <v>976</v>
      </c>
      <c r="S9" s="85">
        <v>1393</v>
      </c>
      <c r="T9" s="85">
        <v>720</v>
      </c>
      <c r="U9" s="85">
        <v>2421</v>
      </c>
      <c r="V9" s="85">
        <v>4990</v>
      </c>
      <c r="W9" s="85">
        <v>30839</v>
      </c>
      <c r="X9" s="85">
        <v>151</v>
      </c>
      <c r="Y9" s="85">
        <v>598</v>
      </c>
      <c r="Z9" s="85">
        <v>894</v>
      </c>
      <c r="AA9" s="85">
        <v>79203</v>
      </c>
      <c r="AB9" s="85">
        <v>20917</v>
      </c>
      <c r="AC9" s="85">
        <v>378</v>
      </c>
      <c r="AD9" s="85">
        <v>13919</v>
      </c>
      <c r="AE9" s="85">
        <v>33334</v>
      </c>
      <c r="AF9" s="85">
        <v>19803</v>
      </c>
      <c r="AG9" s="85">
        <v>3926</v>
      </c>
      <c r="AH9" s="85">
        <v>20479</v>
      </c>
      <c r="AI9" s="85">
        <v>15179</v>
      </c>
      <c r="AJ9" s="85">
        <v>67885</v>
      </c>
      <c r="AK9" s="85">
        <v>29750</v>
      </c>
      <c r="AL9" s="85">
        <v>5653</v>
      </c>
      <c r="AM9" s="85">
        <v>307</v>
      </c>
      <c r="AN9" s="99">
        <v>7033</v>
      </c>
      <c r="AO9" s="100">
        <v>384874</v>
      </c>
      <c r="AP9" s="100">
        <v>391907</v>
      </c>
      <c r="AQ9" s="91">
        <v>25455</v>
      </c>
      <c r="AR9" s="89">
        <v>568185</v>
      </c>
      <c r="AS9" s="89">
        <v>0</v>
      </c>
      <c r="AT9" s="89">
        <v>43</v>
      </c>
      <c r="AU9" s="89">
        <v>100372</v>
      </c>
      <c r="AV9" s="89">
        <v>24548</v>
      </c>
      <c r="AW9" s="89">
        <v>718603</v>
      </c>
      <c r="AX9" s="89">
        <v>1110510</v>
      </c>
      <c r="AY9" s="89">
        <v>19035</v>
      </c>
      <c r="AZ9" s="91">
        <v>0</v>
      </c>
      <c r="BA9" s="89">
        <v>35333</v>
      </c>
      <c r="BB9" s="89">
        <v>54368</v>
      </c>
      <c r="BC9" s="101">
        <v>5368</v>
      </c>
      <c r="BD9" s="101">
        <v>5368</v>
      </c>
      <c r="BE9" s="101">
        <v>59736</v>
      </c>
      <c r="BF9" s="101">
        <v>778339</v>
      </c>
      <c r="BG9" s="90">
        <v>1170246</v>
      </c>
      <c r="BH9" s="102">
        <v>-286394</v>
      </c>
      <c r="BI9" s="89">
        <v>0</v>
      </c>
      <c r="BJ9" s="91">
        <v>-50464</v>
      </c>
      <c r="BK9" s="91">
        <v>-336858</v>
      </c>
      <c r="BL9" s="91">
        <v>-655887</v>
      </c>
      <c r="BM9" s="89">
        <v>-40181</v>
      </c>
      <c r="BN9" s="89">
        <v>-54424</v>
      </c>
      <c r="BO9" s="89">
        <v>-750492</v>
      </c>
      <c r="BP9" s="95">
        <v>-1087350</v>
      </c>
      <c r="BQ9" s="103">
        <v>-309011</v>
      </c>
      <c r="BR9" s="103">
        <v>82896</v>
      </c>
    </row>
    <row r="10" spans="1:70">
      <c r="A10" s="80" t="s">
        <v>565</v>
      </c>
      <c r="B10" s="80" t="s">
        <v>40</v>
      </c>
      <c r="C10" s="97">
        <v>2003</v>
      </c>
      <c r="D10" s="98">
        <v>29</v>
      </c>
      <c r="E10" s="98">
        <v>18092</v>
      </c>
      <c r="F10" s="98">
        <v>582</v>
      </c>
      <c r="G10" s="98">
        <v>60186</v>
      </c>
      <c r="H10" s="98">
        <v>15477</v>
      </c>
      <c r="I10" s="85">
        <v>1</v>
      </c>
      <c r="J10" s="85">
        <v>1463</v>
      </c>
      <c r="K10" s="85">
        <v>2579</v>
      </c>
      <c r="L10" s="85">
        <v>73</v>
      </c>
      <c r="M10" s="85">
        <v>151</v>
      </c>
      <c r="N10" s="85">
        <v>870</v>
      </c>
      <c r="O10" s="85">
        <v>486</v>
      </c>
      <c r="P10" s="85">
        <v>379</v>
      </c>
      <c r="Q10" s="85">
        <v>2926</v>
      </c>
      <c r="R10" s="85">
        <v>2328</v>
      </c>
      <c r="S10" s="85">
        <v>3528</v>
      </c>
      <c r="T10" s="85">
        <v>3294</v>
      </c>
      <c r="U10" s="85">
        <v>1434</v>
      </c>
      <c r="V10" s="85">
        <v>90817</v>
      </c>
      <c r="W10" s="85">
        <v>401738</v>
      </c>
      <c r="X10" s="85">
        <v>1271</v>
      </c>
      <c r="Y10" s="85">
        <v>2385</v>
      </c>
      <c r="Z10" s="85">
        <v>1665</v>
      </c>
      <c r="AA10" s="85">
        <v>158682</v>
      </c>
      <c r="AB10" s="85">
        <v>52504</v>
      </c>
      <c r="AC10" s="85">
        <v>6010</v>
      </c>
      <c r="AD10" s="85">
        <v>33290</v>
      </c>
      <c r="AE10" s="85">
        <v>417378</v>
      </c>
      <c r="AF10" s="85">
        <v>8738</v>
      </c>
      <c r="AG10" s="85">
        <v>45475</v>
      </c>
      <c r="AH10" s="85">
        <v>40972</v>
      </c>
      <c r="AI10" s="85">
        <v>13025</v>
      </c>
      <c r="AJ10" s="85">
        <v>105202</v>
      </c>
      <c r="AK10" s="85">
        <v>55964</v>
      </c>
      <c r="AL10" s="85">
        <v>125197</v>
      </c>
      <c r="AM10" s="85">
        <v>730</v>
      </c>
      <c r="AN10" s="99">
        <v>41162</v>
      </c>
      <c r="AO10" s="100">
        <v>1676924</v>
      </c>
      <c r="AP10" s="100">
        <v>1718086</v>
      </c>
      <c r="AQ10" s="91">
        <v>16574</v>
      </c>
      <c r="AR10" s="89">
        <v>41161</v>
      </c>
      <c r="AS10" s="89">
        <v>33</v>
      </c>
      <c r="AT10" s="89">
        <v>1094</v>
      </c>
      <c r="AU10" s="89">
        <v>89157</v>
      </c>
      <c r="AV10" s="89">
        <v>-10953</v>
      </c>
      <c r="AW10" s="89">
        <v>137066</v>
      </c>
      <c r="AX10" s="89">
        <v>1855152</v>
      </c>
      <c r="AY10" s="89">
        <v>179306</v>
      </c>
      <c r="AZ10" s="91">
        <v>0</v>
      </c>
      <c r="BA10" s="89">
        <v>5187</v>
      </c>
      <c r="BB10" s="89">
        <v>184493</v>
      </c>
      <c r="BC10" s="101">
        <v>4550</v>
      </c>
      <c r="BD10" s="101">
        <v>4550</v>
      </c>
      <c r="BE10" s="101">
        <v>189043</v>
      </c>
      <c r="BF10" s="101">
        <v>326109</v>
      </c>
      <c r="BG10" s="90">
        <v>2044195</v>
      </c>
      <c r="BH10" s="102">
        <v>-1439137</v>
      </c>
      <c r="BI10" s="89">
        <v>0</v>
      </c>
      <c r="BJ10" s="91">
        <v>-3717</v>
      </c>
      <c r="BK10" s="91">
        <v>-1442854</v>
      </c>
      <c r="BL10" s="91">
        <v>-289939</v>
      </c>
      <c r="BM10" s="89">
        <v>-3027</v>
      </c>
      <c r="BN10" s="89">
        <v>-23311</v>
      </c>
      <c r="BO10" s="89">
        <v>-316277</v>
      </c>
      <c r="BP10" s="95">
        <v>-1759131</v>
      </c>
      <c r="BQ10" s="103">
        <v>-1433022</v>
      </c>
      <c r="BR10" s="103">
        <v>285064</v>
      </c>
    </row>
    <row r="11" spans="1:70">
      <c r="A11" s="80" t="s">
        <v>566</v>
      </c>
      <c r="B11" s="80" t="s">
        <v>45</v>
      </c>
      <c r="C11" s="97">
        <v>7172</v>
      </c>
      <c r="D11" s="98">
        <v>296</v>
      </c>
      <c r="E11" s="98">
        <v>11600</v>
      </c>
      <c r="F11" s="98">
        <v>6021</v>
      </c>
      <c r="G11" s="98">
        <v>8617</v>
      </c>
      <c r="H11" s="98">
        <v>158288</v>
      </c>
      <c r="I11" s="85">
        <v>857</v>
      </c>
      <c r="J11" s="85">
        <v>42034</v>
      </c>
      <c r="K11" s="85">
        <v>4420</v>
      </c>
      <c r="L11" s="85">
        <v>752</v>
      </c>
      <c r="M11" s="85">
        <v>451</v>
      </c>
      <c r="N11" s="85">
        <v>2204</v>
      </c>
      <c r="O11" s="85">
        <v>1402</v>
      </c>
      <c r="P11" s="85">
        <v>1940</v>
      </c>
      <c r="Q11" s="85">
        <v>5182</v>
      </c>
      <c r="R11" s="85">
        <v>3207</v>
      </c>
      <c r="S11" s="85">
        <v>6314</v>
      </c>
      <c r="T11" s="85">
        <v>5559</v>
      </c>
      <c r="U11" s="85">
        <v>12961</v>
      </c>
      <c r="V11" s="85">
        <v>30420</v>
      </c>
      <c r="W11" s="85">
        <v>53323</v>
      </c>
      <c r="X11" s="85">
        <v>2085</v>
      </c>
      <c r="Y11" s="85">
        <v>6569</v>
      </c>
      <c r="Z11" s="85">
        <v>6602</v>
      </c>
      <c r="AA11" s="85">
        <v>155</v>
      </c>
      <c r="AB11" s="85">
        <v>322</v>
      </c>
      <c r="AC11" s="85">
        <v>439</v>
      </c>
      <c r="AD11" s="85">
        <v>3166</v>
      </c>
      <c r="AE11" s="85">
        <v>38950</v>
      </c>
      <c r="AF11" s="85">
        <v>7275</v>
      </c>
      <c r="AG11" s="85">
        <v>47411</v>
      </c>
      <c r="AH11" s="85">
        <v>938827</v>
      </c>
      <c r="AI11" s="85">
        <v>1609</v>
      </c>
      <c r="AJ11" s="85">
        <v>119097</v>
      </c>
      <c r="AK11" s="85">
        <v>56369</v>
      </c>
      <c r="AL11" s="85">
        <v>2706</v>
      </c>
      <c r="AM11" s="85">
        <v>4391</v>
      </c>
      <c r="AN11" s="99">
        <v>0</v>
      </c>
      <c r="AO11" s="100">
        <v>1598993</v>
      </c>
      <c r="AP11" s="100">
        <v>1598993</v>
      </c>
      <c r="AQ11" s="91">
        <v>39846</v>
      </c>
      <c r="AR11" s="89">
        <v>314311</v>
      </c>
      <c r="AS11" s="89">
        <v>0</v>
      </c>
      <c r="AT11" s="89">
        <v>0</v>
      </c>
      <c r="AU11" s="89">
        <v>0</v>
      </c>
      <c r="AV11" s="89">
        <v>-137</v>
      </c>
      <c r="AW11" s="89">
        <v>354020</v>
      </c>
      <c r="AX11" s="89">
        <v>1953013</v>
      </c>
      <c r="AY11" s="89">
        <v>339805</v>
      </c>
      <c r="AZ11" s="91">
        <v>0</v>
      </c>
      <c r="BA11" s="89">
        <v>14103</v>
      </c>
      <c r="BB11" s="89">
        <v>353908</v>
      </c>
      <c r="BC11" s="101">
        <v>42779</v>
      </c>
      <c r="BD11" s="101">
        <v>42779</v>
      </c>
      <c r="BE11" s="101">
        <v>396687</v>
      </c>
      <c r="BF11" s="101">
        <v>750707</v>
      </c>
      <c r="BG11" s="90">
        <v>2349700</v>
      </c>
      <c r="BH11" s="102">
        <v>-1280193</v>
      </c>
      <c r="BI11" s="89">
        <v>0</v>
      </c>
      <c r="BJ11" s="91">
        <v>-11456</v>
      </c>
      <c r="BK11" s="91">
        <v>-1291649</v>
      </c>
      <c r="BL11" s="91">
        <v>-504132</v>
      </c>
      <c r="BM11" s="89">
        <v>-2395</v>
      </c>
      <c r="BN11" s="89">
        <v>-40349</v>
      </c>
      <c r="BO11" s="89">
        <v>-546876</v>
      </c>
      <c r="BP11" s="95">
        <v>-1838525</v>
      </c>
      <c r="BQ11" s="103">
        <v>-1087818</v>
      </c>
      <c r="BR11" s="103">
        <v>511175</v>
      </c>
    </row>
    <row r="12" spans="1:70">
      <c r="A12" s="80" t="s">
        <v>567</v>
      </c>
      <c r="B12" s="80" t="s">
        <v>47</v>
      </c>
      <c r="C12" s="97">
        <v>1516</v>
      </c>
      <c r="D12" s="98">
        <v>353</v>
      </c>
      <c r="E12" s="98">
        <v>5595</v>
      </c>
      <c r="F12" s="98">
        <v>247</v>
      </c>
      <c r="G12" s="98">
        <v>754</v>
      </c>
      <c r="H12" s="98">
        <v>2586</v>
      </c>
      <c r="I12" s="85">
        <v>7781</v>
      </c>
      <c r="J12" s="85">
        <v>451</v>
      </c>
      <c r="K12" s="85">
        <v>2254</v>
      </c>
      <c r="L12" s="85">
        <v>902</v>
      </c>
      <c r="M12" s="85">
        <v>198</v>
      </c>
      <c r="N12" s="85">
        <v>765</v>
      </c>
      <c r="O12" s="85">
        <v>428</v>
      </c>
      <c r="P12" s="85">
        <v>386</v>
      </c>
      <c r="Q12" s="85">
        <v>496</v>
      </c>
      <c r="R12" s="85">
        <v>273</v>
      </c>
      <c r="S12" s="85">
        <v>469</v>
      </c>
      <c r="T12" s="85">
        <v>190</v>
      </c>
      <c r="U12" s="85">
        <v>4585</v>
      </c>
      <c r="V12" s="85">
        <v>2059</v>
      </c>
      <c r="W12" s="85">
        <v>89894</v>
      </c>
      <c r="X12" s="85">
        <v>41866</v>
      </c>
      <c r="Y12" s="85">
        <v>10748</v>
      </c>
      <c r="Z12" s="85">
        <v>4530</v>
      </c>
      <c r="AA12" s="85">
        <v>25678</v>
      </c>
      <c r="AB12" s="85">
        <v>4011</v>
      </c>
      <c r="AC12" s="85">
        <v>9267</v>
      </c>
      <c r="AD12" s="85">
        <v>793281</v>
      </c>
      <c r="AE12" s="85">
        <v>17731</v>
      </c>
      <c r="AF12" s="85">
        <v>103468</v>
      </c>
      <c r="AG12" s="85">
        <v>19933</v>
      </c>
      <c r="AH12" s="85">
        <v>13990</v>
      </c>
      <c r="AI12" s="85">
        <v>2390</v>
      </c>
      <c r="AJ12" s="85">
        <v>49675</v>
      </c>
      <c r="AK12" s="85">
        <v>41983</v>
      </c>
      <c r="AL12" s="85">
        <v>0</v>
      </c>
      <c r="AM12" s="85">
        <v>11645</v>
      </c>
      <c r="AN12" s="99">
        <v>32862</v>
      </c>
      <c r="AO12" s="100">
        <v>1272378</v>
      </c>
      <c r="AP12" s="100">
        <v>1305240</v>
      </c>
      <c r="AQ12" s="91">
        <v>3656</v>
      </c>
      <c r="AR12" s="89">
        <v>314104</v>
      </c>
      <c r="AS12" s="89">
        <v>0</v>
      </c>
      <c r="AT12" s="89">
        <v>0</v>
      </c>
      <c r="AU12" s="89">
        <v>0</v>
      </c>
      <c r="AV12" s="89">
        <v>3135</v>
      </c>
      <c r="AW12" s="89">
        <v>320895</v>
      </c>
      <c r="AX12" s="89">
        <v>1626135</v>
      </c>
      <c r="AY12" s="89">
        <v>3191</v>
      </c>
      <c r="AZ12" s="91">
        <v>0</v>
      </c>
      <c r="BA12" s="89">
        <v>1007</v>
      </c>
      <c r="BB12" s="89">
        <v>4198</v>
      </c>
      <c r="BC12" s="101">
        <v>9</v>
      </c>
      <c r="BD12" s="101">
        <v>9</v>
      </c>
      <c r="BE12" s="101">
        <v>4207</v>
      </c>
      <c r="BF12" s="101">
        <v>325102</v>
      </c>
      <c r="BG12" s="90">
        <v>1630342</v>
      </c>
      <c r="BH12" s="102">
        <v>-1358618</v>
      </c>
      <c r="BI12" s="89">
        <v>0</v>
      </c>
      <c r="BJ12" s="91">
        <v>-27483</v>
      </c>
      <c r="BK12" s="91">
        <v>-1386101</v>
      </c>
      <c r="BL12" s="91">
        <v>-209730</v>
      </c>
      <c r="BM12" s="89">
        <v>-461</v>
      </c>
      <c r="BN12" s="89">
        <v>-4382</v>
      </c>
      <c r="BO12" s="89">
        <v>-214573</v>
      </c>
      <c r="BP12" s="95">
        <v>-1600674</v>
      </c>
      <c r="BQ12" s="103">
        <v>-1275572</v>
      </c>
      <c r="BR12" s="103">
        <v>29668</v>
      </c>
    </row>
    <row r="13" spans="1:70">
      <c r="A13" s="80" t="s">
        <v>568</v>
      </c>
      <c r="B13" s="80" t="s">
        <v>49</v>
      </c>
      <c r="C13" s="97">
        <v>1601</v>
      </c>
      <c r="D13" s="98">
        <v>46</v>
      </c>
      <c r="E13" s="98">
        <v>21978</v>
      </c>
      <c r="F13" s="98">
        <v>1123</v>
      </c>
      <c r="G13" s="98">
        <v>10854</v>
      </c>
      <c r="H13" s="98">
        <v>17298</v>
      </c>
      <c r="I13" s="85">
        <v>17</v>
      </c>
      <c r="J13" s="85">
        <v>45508</v>
      </c>
      <c r="K13" s="85">
        <v>893</v>
      </c>
      <c r="L13" s="85">
        <v>132</v>
      </c>
      <c r="M13" s="85">
        <v>348</v>
      </c>
      <c r="N13" s="85">
        <v>788</v>
      </c>
      <c r="O13" s="85">
        <v>4283</v>
      </c>
      <c r="P13" s="85">
        <v>6961</v>
      </c>
      <c r="Q13" s="85">
        <v>20075</v>
      </c>
      <c r="R13" s="85">
        <v>4189</v>
      </c>
      <c r="S13" s="85">
        <v>16015</v>
      </c>
      <c r="T13" s="85">
        <v>19960</v>
      </c>
      <c r="U13" s="85">
        <v>61782</v>
      </c>
      <c r="V13" s="85">
        <v>53825</v>
      </c>
      <c r="W13" s="85">
        <v>127874</v>
      </c>
      <c r="X13" s="85">
        <v>0</v>
      </c>
      <c r="Y13" s="85">
        <v>28286</v>
      </c>
      <c r="Z13" s="85">
        <v>7044</v>
      </c>
      <c r="AA13" s="85">
        <v>73753</v>
      </c>
      <c r="AB13" s="85">
        <v>32248</v>
      </c>
      <c r="AC13" s="85">
        <v>10395</v>
      </c>
      <c r="AD13" s="85">
        <v>14491</v>
      </c>
      <c r="AE13" s="85">
        <v>137571</v>
      </c>
      <c r="AF13" s="85">
        <v>16356</v>
      </c>
      <c r="AG13" s="85">
        <v>22397</v>
      </c>
      <c r="AH13" s="85">
        <v>14522</v>
      </c>
      <c r="AI13" s="85">
        <v>4977</v>
      </c>
      <c r="AJ13" s="85">
        <v>107131</v>
      </c>
      <c r="AK13" s="85">
        <v>22522</v>
      </c>
      <c r="AL13" s="85">
        <v>13707</v>
      </c>
      <c r="AM13" s="85">
        <v>2363</v>
      </c>
      <c r="AN13" s="99">
        <v>2318</v>
      </c>
      <c r="AO13" s="100">
        <v>923313</v>
      </c>
      <c r="AP13" s="100">
        <v>925631</v>
      </c>
      <c r="AQ13" s="91">
        <v>5835</v>
      </c>
      <c r="AR13" s="89">
        <v>109320</v>
      </c>
      <c r="AS13" s="89">
        <v>86</v>
      </c>
      <c r="AT13" s="89">
        <v>0</v>
      </c>
      <c r="AU13" s="89">
        <v>-94</v>
      </c>
      <c r="AV13" s="89">
        <v>-1563</v>
      </c>
      <c r="AW13" s="89">
        <v>113584</v>
      </c>
      <c r="AX13" s="89">
        <v>1039215</v>
      </c>
      <c r="AY13" s="89">
        <v>109642</v>
      </c>
      <c r="AZ13" s="91">
        <v>0</v>
      </c>
      <c r="BA13" s="89">
        <v>3560</v>
      </c>
      <c r="BB13" s="89">
        <v>113202</v>
      </c>
      <c r="BC13" s="101">
        <v>5479</v>
      </c>
      <c r="BD13" s="101">
        <v>5479</v>
      </c>
      <c r="BE13" s="101">
        <v>118681</v>
      </c>
      <c r="BF13" s="101">
        <v>232265</v>
      </c>
      <c r="BG13" s="90">
        <v>1157896</v>
      </c>
      <c r="BH13" s="102">
        <v>-749061</v>
      </c>
      <c r="BI13" s="89">
        <v>0</v>
      </c>
      <c r="BJ13" s="91">
        <v>-6265</v>
      </c>
      <c r="BK13" s="91">
        <v>-755326</v>
      </c>
      <c r="BL13" s="91">
        <v>-180297</v>
      </c>
      <c r="BM13" s="89">
        <v>-6892</v>
      </c>
      <c r="BN13" s="89">
        <v>-14873</v>
      </c>
      <c r="BO13" s="89">
        <v>-202062</v>
      </c>
      <c r="BP13" s="95">
        <v>-957388</v>
      </c>
      <c r="BQ13" s="103">
        <v>-725123</v>
      </c>
      <c r="BR13" s="103">
        <v>200508</v>
      </c>
    </row>
    <row r="14" spans="1:70">
      <c r="A14" s="80" t="s">
        <v>569</v>
      </c>
      <c r="B14" s="80" t="s">
        <v>50</v>
      </c>
      <c r="C14" s="97">
        <v>143</v>
      </c>
      <c r="D14" s="98">
        <v>1</v>
      </c>
      <c r="E14" s="98">
        <v>2212</v>
      </c>
      <c r="F14" s="98">
        <v>67</v>
      </c>
      <c r="G14" s="98">
        <v>2544</v>
      </c>
      <c r="H14" s="98">
        <v>7691</v>
      </c>
      <c r="I14" s="85">
        <v>235</v>
      </c>
      <c r="J14" s="85">
        <v>682</v>
      </c>
      <c r="K14" s="85">
        <v>26789</v>
      </c>
      <c r="L14" s="85">
        <v>282</v>
      </c>
      <c r="M14" s="85">
        <v>151</v>
      </c>
      <c r="N14" s="85">
        <v>845</v>
      </c>
      <c r="O14" s="85">
        <v>1811</v>
      </c>
      <c r="P14" s="85">
        <v>2181</v>
      </c>
      <c r="Q14" s="85">
        <v>12270</v>
      </c>
      <c r="R14" s="85">
        <v>15048</v>
      </c>
      <c r="S14" s="85">
        <v>4835</v>
      </c>
      <c r="T14" s="85">
        <v>1334</v>
      </c>
      <c r="U14" s="85">
        <v>15367</v>
      </c>
      <c r="V14" s="85">
        <v>3294</v>
      </c>
      <c r="W14" s="85">
        <v>498126</v>
      </c>
      <c r="X14" s="85">
        <v>73</v>
      </c>
      <c r="Y14" s="85">
        <v>3675</v>
      </c>
      <c r="Z14" s="85">
        <v>215</v>
      </c>
      <c r="AA14" s="85">
        <v>3506</v>
      </c>
      <c r="AB14" s="85">
        <v>138</v>
      </c>
      <c r="AC14" s="85">
        <v>700</v>
      </c>
      <c r="AD14" s="85">
        <v>147</v>
      </c>
      <c r="AE14" s="85">
        <v>430</v>
      </c>
      <c r="AF14" s="85">
        <v>1042</v>
      </c>
      <c r="AG14" s="85">
        <v>15476</v>
      </c>
      <c r="AH14" s="85">
        <v>6849</v>
      </c>
      <c r="AI14" s="85">
        <v>273</v>
      </c>
      <c r="AJ14" s="85">
        <v>3287</v>
      </c>
      <c r="AK14" s="85">
        <v>14267</v>
      </c>
      <c r="AL14" s="85">
        <v>1445</v>
      </c>
      <c r="AM14" s="85">
        <v>2827</v>
      </c>
      <c r="AN14" s="99">
        <v>0</v>
      </c>
      <c r="AO14" s="100">
        <v>650258</v>
      </c>
      <c r="AP14" s="100">
        <v>650258</v>
      </c>
      <c r="AQ14" s="91">
        <v>2706</v>
      </c>
      <c r="AR14" s="89">
        <v>17780</v>
      </c>
      <c r="AS14" s="89">
        <v>0</v>
      </c>
      <c r="AT14" s="89">
        <v>0</v>
      </c>
      <c r="AU14" s="89">
        <v>0</v>
      </c>
      <c r="AV14" s="89">
        <v>-3730</v>
      </c>
      <c r="AW14" s="89">
        <v>16756</v>
      </c>
      <c r="AX14" s="89">
        <v>667014</v>
      </c>
      <c r="AY14" s="89">
        <v>26885</v>
      </c>
      <c r="AZ14" s="91">
        <v>0</v>
      </c>
      <c r="BA14" s="89">
        <v>1254</v>
      </c>
      <c r="BB14" s="89">
        <v>28139</v>
      </c>
      <c r="BC14" s="101">
        <v>16531</v>
      </c>
      <c r="BD14" s="101">
        <v>16531</v>
      </c>
      <c r="BE14" s="101">
        <v>44670</v>
      </c>
      <c r="BF14" s="101">
        <v>61426</v>
      </c>
      <c r="BG14" s="90">
        <v>711684</v>
      </c>
      <c r="BH14" s="102">
        <v>-484400</v>
      </c>
      <c r="BI14" s="89">
        <v>0</v>
      </c>
      <c r="BJ14" s="91">
        <v>-1434</v>
      </c>
      <c r="BK14" s="91">
        <v>-485834</v>
      </c>
      <c r="BL14" s="91">
        <v>-57716</v>
      </c>
      <c r="BM14" s="89">
        <v>-381</v>
      </c>
      <c r="BN14" s="89">
        <v>-4615</v>
      </c>
      <c r="BO14" s="89">
        <v>-62712</v>
      </c>
      <c r="BP14" s="95">
        <v>-548546</v>
      </c>
      <c r="BQ14" s="103">
        <v>-487120</v>
      </c>
      <c r="BR14" s="103">
        <v>163138</v>
      </c>
    </row>
    <row r="15" spans="1:70">
      <c r="A15" s="80" t="s">
        <v>570</v>
      </c>
      <c r="B15" s="80" t="s">
        <v>52</v>
      </c>
      <c r="C15" s="97">
        <v>4</v>
      </c>
      <c r="D15" s="98">
        <v>6</v>
      </c>
      <c r="E15" s="98">
        <v>0</v>
      </c>
      <c r="F15" s="98">
        <v>15</v>
      </c>
      <c r="G15" s="98">
        <v>15032</v>
      </c>
      <c r="H15" s="98">
        <v>11</v>
      </c>
      <c r="I15" s="85">
        <v>0</v>
      </c>
      <c r="J15" s="85">
        <v>491</v>
      </c>
      <c r="K15" s="85">
        <v>506</v>
      </c>
      <c r="L15" s="85">
        <v>87525</v>
      </c>
      <c r="M15" s="85">
        <v>73</v>
      </c>
      <c r="N15" s="85">
        <v>55225</v>
      </c>
      <c r="O15" s="85">
        <v>36321</v>
      </c>
      <c r="P15" s="85">
        <v>37446</v>
      </c>
      <c r="Q15" s="85">
        <v>12607</v>
      </c>
      <c r="R15" s="85">
        <v>3207</v>
      </c>
      <c r="S15" s="85">
        <v>24323</v>
      </c>
      <c r="T15" s="85">
        <v>5041</v>
      </c>
      <c r="U15" s="85">
        <v>87709</v>
      </c>
      <c r="V15" s="85">
        <v>3014</v>
      </c>
      <c r="W15" s="85">
        <v>239593</v>
      </c>
      <c r="X15" s="85">
        <v>0</v>
      </c>
      <c r="Y15" s="85">
        <v>20</v>
      </c>
      <c r="Z15" s="85">
        <v>0</v>
      </c>
      <c r="AA15" s="85">
        <v>0</v>
      </c>
      <c r="AB15" s="85">
        <v>0</v>
      </c>
      <c r="AC15" s="85">
        <v>0</v>
      </c>
      <c r="AD15" s="85">
        <v>1827</v>
      </c>
      <c r="AE15" s="85">
        <v>0</v>
      </c>
      <c r="AF15" s="85">
        <v>391</v>
      </c>
      <c r="AG15" s="85">
        <v>0</v>
      </c>
      <c r="AH15" s="85">
        <v>23</v>
      </c>
      <c r="AI15" s="85">
        <v>4</v>
      </c>
      <c r="AJ15" s="85">
        <v>1303</v>
      </c>
      <c r="AK15" s="85">
        <v>313</v>
      </c>
      <c r="AL15" s="85">
        <v>7</v>
      </c>
      <c r="AM15" s="85">
        <v>2954</v>
      </c>
      <c r="AN15" s="99">
        <v>0</v>
      </c>
      <c r="AO15" s="100">
        <v>614991</v>
      </c>
      <c r="AP15" s="100">
        <v>614991</v>
      </c>
      <c r="AQ15" s="91">
        <v>0</v>
      </c>
      <c r="AR15" s="89">
        <v>-4340</v>
      </c>
      <c r="AS15" s="89">
        <v>0</v>
      </c>
      <c r="AT15" s="89">
        <v>-3347</v>
      </c>
      <c r="AU15" s="89">
        <v>-23096</v>
      </c>
      <c r="AV15" s="89">
        <v>-3811</v>
      </c>
      <c r="AW15" s="89">
        <v>-34594</v>
      </c>
      <c r="AX15" s="89">
        <v>580397</v>
      </c>
      <c r="AY15" s="89">
        <v>94618</v>
      </c>
      <c r="AZ15" s="91">
        <v>0</v>
      </c>
      <c r="BA15" s="89">
        <v>0</v>
      </c>
      <c r="BB15" s="89">
        <v>94618</v>
      </c>
      <c r="BC15" s="101">
        <v>3389</v>
      </c>
      <c r="BD15" s="101">
        <v>3389</v>
      </c>
      <c r="BE15" s="101">
        <v>98007</v>
      </c>
      <c r="BF15" s="101">
        <v>63413</v>
      </c>
      <c r="BG15" s="90">
        <v>678404</v>
      </c>
      <c r="BH15" s="102">
        <v>-488046</v>
      </c>
      <c r="BI15" s="89">
        <v>0</v>
      </c>
      <c r="BJ15" s="91">
        <v>-1</v>
      </c>
      <c r="BK15" s="89">
        <v>-488047</v>
      </c>
      <c r="BL15" s="91">
        <v>-22500</v>
      </c>
      <c r="BM15" s="89">
        <v>-2</v>
      </c>
      <c r="BN15" s="89">
        <v>-1818</v>
      </c>
      <c r="BO15" s="89">
        <v>-24320</v>
      </c>
      <c r="BP15" s="95">
        <v>-512367</v>
      </c>
      <c r="BQ15" s="103">
        <v>-448954</v>
      </c>
      <c r="BR15" s="103">
        <v>166037</v>
      </c>
    </row>
    <row r="16" spans="1:70">
      <c r="A16" s="80" t="s">
        <v>571</v>
      </c>
      <c r="B16" s="80" t="s">
        <v>54</v>
      </c>
      <c r="C16" s="104">
        <v>0</v>
      </c>
      <c r="D16" s="105">
        <v>4</v>
      </c>
      <c r="E16" s="105">
        <v>1758</v>
      </c>
      <c r="F16" s="105">
        <v>0</v>
      </c>
      <c r="G16" s="105">
        <v>3213</v>
      </c>
      <c r="H16" s="105">
        <v>3424</v>
      </c>
      <c r="I16" s="106">
        <v>0</v>
      </c>
      <c r="J16" s="106">
        <v>544</v>
      </c>
      <c r="K16" s="106">
        <v>890</v>
      </c>
      <c r="L16" s="106">
        <v>2308</v>
      </c>
      <c r="M16" s="106">
        <v>31649</v>
      </c>
      <c r="N16" s="106">
        <v>15095</v>
      </c>
      <c r="O16" s="106">
        <v>12871</v>
      </c>
      <c r="P16" s="106">
        <v>9447</v>
      </c>
      <c r="Q16" s="106">
        <v>22442</v>
      </c>
      <c r="R16" s="106">
        <v>21720</v>
      </c>
      <c r="S16" s="106">
        <v>31567</v>
      </c>
      <c r="T16" s="106">
        <v>27690</v>
      </c>
      <c r="U16" s="106">
        <v>36669</v>
      </c>
      <c r="V16" s="106">
        <v>9860</v>
      </c>
      <c r="W16" s="106">
        <v>92271</v>
      </c>
      <c r="X16" s="106">
        <v>138</v>
      </c>
      <c r="Y16" s="106">
        <v>138</v>
      </c>
      <c r="Z16" s="106">
        <v>3</v>
      </c>
      <c r="AA16" s="106">
        <v>282</v>
      </c>
      <c r="AB16" s="106">
        <v>0</v>
      </c>
      <c r="AC16" s="106">
        <v>0</v>
      </c>
      <c r="AD16" s="106">
        <v>61</v>
      </c>
      <c r="AE16" s="106">
        <v>1895</v>
      </c>
      <c r="AF16" s="106">
        <v>2199</v>
      </c>
      <c r="AG16" s="106">
        <v>528</v>
      </c>
      <c r="AH16" s="106">
        <v>8417</v>
      </c>
      <c r="AI16" s="106">
        <v>147</v>
      </c>
      <c r="AJ16" s="106">
        <v>4960</v>
      </c>
      <c r="AK16" s="106">
        <v>3527</v>
      </c>
      <c r="AL16" s="106">
        <v>273</v>
      </c>
      <c r="AM16" s="106">
        <v>2290</v>
      </c>
      <c r="AN16" s="107">
        <v>0</v>
      </c>
      <c r="AO16" s="108">
        <v>348280</v>
      </c>
      <c r="AP16" s="108">
        <v>348280</v>
      </c>
      <c r="AQ16" s="91">
        <v>301</v>
      </c>
      <c r="AR16" s="89">
        <v>27598</v>
      </c>
      <c r="AS16" s="89">
        <v>0</v>
      </c>
      <c r="AT16" s="89">
        <v>0</v>
      </c>
      <c r="AU16" s="89">
        <v>-28161</v>
      </c>
      <c r="AV16" s="89">
        <v>-3735</v>
      </c>
      <c r="AW16" s="89">
        <v>-3997</v>
      </c>
      <c r="AX16" s="89">
        <v>344283</v>
      </c>
      <c r="AY16" s="89">
        <v>57405</v>
      </c>
      <c r="AZ16" s="91">
        <v>0</v>
      </c>
      <c r="BA16" s="89">
        <v>3382</v>
      </c>
      <c r="BB16" s="89">
        <v>60787</v>
      </c>
      <c r="BC16" s="101">
        <v>3751</v>
      </c>
      <c r="BD16" s="101">
        <v>3751</v>
      </c>
      <c r="BE16" s="101">
        <v>64538</v>
      </c>
      <c r="BF16" s="101">
        <v>60541</v>
      </c>
      <c r="BG16" s="90">
        <v>408821</v>
      </c>
      <c r="BH16" s="102">
        <v>-197707</v>
      </c>
      <c r="BI16" s="89">
        <v>0</v>
      </c>
      <c r="BJ16" s="91">
        <v>-2010</v>
      </c>
      <c r="BK16" s="89">
        <v>-199717</v>
      </c>
      <c r="BL16" s="91">
        <v>-124126</v>
      </c>
      <c r="BM16" s="89">
        <v>-343</v>
      </c>
      <c r="BN16" s="89">
        <v>-10003</v>
      </c>
      <c r="BO16" s="89">
        <v>-134472</v>
      </c>
      <c r="BP16" s="95">
        <v>-334189</v>
      </c>
      <c r="BQ16" s="103">
        <v>-273648</v>
      </c>
      <c r="BR16" s="103">
        <v>74632</v>
      </c>
    </row>
    <row r="17" spans="1:70">
      <c r="A17" s="80" t="s">
        <v>572</v>
      </c>
      <c r="B17" s="80" t="s">
        <v>55</v>
      </c>
      <c r="C17" s="104">
        <v>60</v>
      </c>
      <c r="D17" s="105">
        <v>279</v>
      </c>
      <c r="E17" s="105">
        <v>12318</v>
      </c>
      <c r="F17" s="105">
        <v>283</v>
      </c>
      <c r="G17" s="105">
        <v>13179</v>
      </c>
      <c r="H17" s="105">
        <v>8756</v>
      </c>
      <c r="I17" s="106">
        <v>4</v>
      </c>
      <c r="J17" s="106">
        <v>1801</v>
      </c>
      <c r="K17" s="106">
        <v>737</v>
      </c>
      <c r="L17" s="106">
        <v>235</v>
      </c>
      <c r="M17" s="106">
        <v>102</v>
      </c>
      <c r="N17" s="106">
        <v>14607</v>
      </c>
      <c r="O17" s="106">
        <v>13758</v>
      </c>
      <c r="P17" s="106">
        <v>13845</v>
      </c>
      <c r="Q17" s="106">
        <v>20772</v>
      </c>
      <c r="R17" s="106">
        <v>8390</v>
      </c>
      <c r="S17" s="106">
        <v>15389</v>
      </c>
      <c r="T17" s="106">
        <v>11171</v>
      </c>
      <c r="U17" s="106">
        <v>12888</v>
      </c>
      <c r="V17" s="106">
        <v>7699</v>
      </c>
      <c r="W17" s="106">
        <v>982166</v>
      </c>
      <c r="X17" s="106">
        <v>888</v>
      </c>
      <c r="Y17" s="106">
        <v>530</v>
      </c>
      <c r="Z17" s="106">
        <v>73</v>
      </c>
      <c r="AA17" s="106">
        <v>64439</v>
      </c>
      <c r="AB17" s="106">
        <v>1469</v>
      </c>
      <c r="AC17" s="106">
        <v>3769</v>
      </c>
      <c r="AD17" s="106">
        <v>7806</v>
      </c>
      <c r="AE17" s="106">
        <v>7362</v>
      </c>
      <c r="AF17" s="106">
        <v>46898</v>
      </c>
      <c r="AG17" s="106">
        <v>1161</v>
      </c>
      <c r="AH17" s="106">
        <v>2329</v>
      </c>
      <c r="AI17" s="106">
        <v>1609</v>
      </c>
      <c r="AJ17" s="106">
        <v>19906</v>
      </c>
      <c r="AK17" s="106">
        <v>26903</v>
      </c>
      <c r="AL17" s="106">
        <v>107</v>
      </c>
      <c r="AM17" s="106">
        <v>3499</v>
      </c>
      <c r="AN17" s="107">
        <v>1657</v>
      </c>
      <c r="AO17" s="108">
        <v>1327187</v>
      </c>
      <c r="AP17" s="108">
        <v>1328844</v>
      </c>
      <c r="AQ17" s="91">
        <v>6942</v>
      </c>
      <c r="AR17" s="89">
        <v>30686</v>
      </c>
      <c r="AS17" s="89">
        <v>6</v>
      </c>
      <c r="AT17" s="89">
        <v>1973</v>
      </c>
      <c r="AU17" s="89">
        <v>72171</v>
      </c>
      <c r="AV17" s="89">
        <v>-1001</v>
      </c>
      <c r="AW17" s="89">
        <v>110777</v>
      </c>
      <c r="AX17" s="89">
        <v>1439621</v>
      </c>
      <c r="AY17" s="89">
        <v>138760</v>
      </c>
      <c r="AZ17" s="91">
        <v>0</v>
      </c>
      <c r="BA17" s="89">
        <v>1881</v>
      </c>
      <c r="BB17" s="89">
        <v>140641</v>
      </c>
      <c r="BC17" s="101">
        <v>5146</v>
      </c>
      <c r="BD17" s="101">
        <v>5146</v>
      </c>
      <c r="BE17" s="101">
        <v>145787</v>
      </c>
      <c r="BF17" s="101">
        <v>256564</v>
      </c>
      <c r="BG17" s="90">
        <v>1585408</v>
      </c>
      <c r="BH17" s="102">
        <v>-1201454</v>
      </c>
      <c r="BI17" s="89">
        <v>0</v>
      </c>
      <c r="BJ17" s="91">
        <v>-487</v>
      </c>
      <c r="BK17" s="89">
        <v>-1201941</v>
      </c>
      <c r="BL17" s="91">
        <v>-140113</v>
      </c>
      <c r="BM17" s="89">
        <v>-865</v>
      </c>
      <c r="BN17" s="89">
        <v>-11204</v>
      </c>
      <c r="BO17" s="89">
        <v>-152182</v>
      </c>
      <c r="BP17" s="95">
        <v>-1354123</v>
      </c>
      <c r="BQ17" s="103">
        <v>-1097559</v>
      </c>
      <c r="BR17" s="103">
        <v>231285</v>
      </c>
    </row>
    <row r="18" spans="1:70">
      <c r="A18" s="80" t="s">
        <v>573</v>
      </c>
      <c r="B18" s="80" t="s">
        <v>57</v>
      </c>
      <c r="C18" s="104">
        <v>0</v>
      </c>
      <c r="D18" s="105">
        <v>13</v>
      </c>
      <c r="E18" s="105">
        <v>0</v>
      </c>
      <c r="F18" s="105">
        <v>0</v>
      </c>
      <c r="G18" s="105">
        <v>520</v>
      </c>
      <c r="H18" s="105">
        <v>27</v>
      </c>
      <c r="I18" s="106">
        <v>0</v>
      </c>
      <c r="J18" s="106">
        <v>45</v>
      </c>
      <c r="K18" s="106">
        <v>35</v>
      </c>
      <c r="L18" s="106">
        <v>34</v>
      </c>
      <c r="M18" s="106">
        <v>0</v>
      </c>
      <c r="N18" s="106">
        <v>195</v>
      </c>
      <c r="O18" s="106">
        <v>42010</v>
      </c>
      <c r="P18" s="106">
        <v>17119</v>
      </c>
      <c r="Q18" s="106">
        <v>7217</v>
      </c>
      <c r="R18" s="106">
        <v>805</v>
      </c>
      <c r="S18" s="106">
        <v>3444</v>
      </c>
      <c r="T18" s="106">
        <v>828</v>
      </c>
      <c r="U18" s="106">
        <v>5264</v>
      </c>
      <c r="V18" s="106">
        <v>917</v>
      </c>
      <c r="W18" s="106">
        <v>60989</v>
      </c>
      <c r="X18" s="106">
        <v>0</v>
      </c>
      <c r="Y18" s="106">
        <v>9608</v>
      </c>
      <c r="Z18" s="106">
        <v>0</v>
      </c>
      <c r="AA18" s="106">
        <v>42</v>
      </c>
      <c r="AB18" s="106">
        <v>0</v>
      </c>
      <c r="AC18" s="106">
        <v>0</v>
      </c>
      <c r="AD18" s="106">
        <v>1055</v>
      </c>
      <c r="AE18" s="106">
        <v>195</v>
      </c>
      <c r="AF18" s="106">
        <v>3688</v>
      </c>
      <c r="AG18" s="106">
        <v>0</v>
      </c>
      <c r="AH18" s="106">
        <v>0</v>
      </c>
      <c r="AI18" s="106">
        <v>0</v>
      </c>
      <c r="AJ18" s="106">
        <v>106912</v>
      </c>
      <c r="AK18" s="106">
        <v>91</v>
      </c>
      <c r="AL18" s="106">
        <v>0</v>
      </c>
      <c r="AM18" s="106">
        <v>0</v>
      </c>
      <c r="AN18" s="107">
        <v>88</v>
      </c>
      <c r="AO18" s="108">
        <v>261053</v>
      </c>
      <c r="AP18" s="108">
        <v>261141</v>
      </c>
      <c r="AQ18" s="91">
        <v>0</v>
      </c>
      <c r="AR18" s="89">
        <v>2176</v>
      </c>
      <c r="AS18" s="89">
        <v>0</v>
      </c>
      <c r="AT18" s="89">
        <v>18411</v>
      </c>
      <c r="AU18" s="89">
        <v>467399</v>
      </c>
      <c r="AV18" s="89">
        <v>7559</v>
      </c>
      <c r="AW18" s="89">
        <v>495545</v>
      </c>
      <c r="AX18" s="89">
        <v>756686</v>
      </c>
      <c r="AY18" s="89">
        <v>165704</v>
      </c>
      <c r="AZ18" s="91">
        <v>0</v>
      </c>
      <c r="BA18" s="89">
        <v>64</v>
      </c>
      <c r="BB18" s="89">
        <v>165768</v>
      </c>
      <c r="BC18" s="101">
        <v>2168</v>
      </c>
      <c r="BD18" s="101">
        <v>2168</v>
      </c>
      <c r="BE18" s="101">
        <v>167936</v>
      </c>
      <c r="BF18" s="101">
        <v>663481</v>
      </c>
      <c r="BG18" s="90">
        <v>924622</v>
      </c>
      <c r="BH18" s="102">
        <v>-536002</v>
      </c>
      <c r="BI18" s="89">
        <v>0</v>
      </c>
      <c r="BJ18" s="91">
        <v>-6</v>
      </c>
      <c r="BK18" s="89">
        <v>-536008</v>
      </c>
      <c r="BL18" s="91">
        <v>-111333</v>
      </c>
      <c r="BM18" s="89">
        <v>0</v>
      </c>
      <c r="BN18" s="89">
        <v>-8762</v>
      </c>
      <c r="BO18" s="89">
        <v>-120095</v>
      </c>
      <c r="BP18" s="95">
        <v>-656103</v>
      </c>
      <c r="BQ18" s="103">
        <v>7378</v>
      </c>
      <c r="BR18" s="103">
        <v>268519</v>
      </c>
    </row>
    <row r="19" spans="1:70">
      <c r="A19" s="80" t="s">
        <v>574</v>
      </c>
      <c r="B19" s="80" t="s">
        <v>60</v>
      </c>
      <c r="C19" s="104">
        <v>0</v>
      </c>
      <c r="D19" s="105">
        <v>35</v>
      </c>
      <c r="E19" s="105">
        <v>0</v>
      </c>
      <c r="F19" s="105">
        <v>0</v>
      </c>
      <c r="G19" s="105">
        <v>124</v>
      </c>
      <c r="H19" s="105">
        <v>0</v>
      </c>
      <c r="I19" s="106">
        <v>2</v>
      </c>
      <c r="J19" s="106">
        <v>563</v>
      </c>
      <c r="K19" s="106">
        <v>51</v>
      </c>
      <c r="L19" s="106">
        <v>53</v>
      </c>
      <c r="M19" s="106">
        <v>12</v>
      </c>
      <c r="N19" s="106">
        <v>141</v>
      </c>
      <c r="O19" s="106">
        <v>1487</v>
      </c>
      <c r="P19" s="106">
        <v>47972</v>
      </c>
      <c r="Q19" s="106">
        <v>1147</v>
      </c>
      <c r="R19" s="106">
        <v>733</v>
      </c>
      <c r="S19" s="106">
        <v>2356</v>
      </c>
      <c r="T19" s="106">
        <v>363</v>
      </c>
      <c r="U19" s="106">
        <v>996</v>
      </c>
      <c r="V19" s="106">
        <v>217</v>
      </c>
      <c r="W19" s="106">
        <v>608</v>
      </c>
      <c r="X19" s="106">
        <v>21</v>
      </c>
      <c r="Y19" s="106">
        <v>232</v>
      </c>
      <c r="Z19" s="106">
        <v>0</v>
      </c>
      <c r="AA19" s="106">
        <v>71</v>
      </c>
      <c r="AB19" s="106">
        <v>0</v>
      </c>
      <c r="AC19" s="106">
        <v>0</v>
      </c>
      <c r="AD19" s="106">
        <v>365</v>
      </c>
      <c r="AE19" s="106">
        <v>74</v>
      </c>
      <c r="AF19" s="106">
        <v>172</v>
      </c>
      <c r="AG19" s="106">
        <v>0</v>
      </c>
      <c r="AH19" s="106">
        <v>0</v>
      </c>
      <c r="AI19" s="106">
        <v>0</v>
      </c>
      <c r="AJ19" s="106">
        <v>156524</v>
      </c>
      <c r="AK19" s="106">
        <v>90</v>
      </c>
      <c r="AL19" s="106">
        <v>0</v>
      </c>
      <c r="AM19" s="106">
        <v>0</v>
      </c>
      <c r="AN19" s="107">
        <v>0</v>
      </c>
      <c r="AO19" s="108">
        <v>214409</v>
      </c>
      <c r="AP19" s="108">
        <v>214409</v>
      </c>
      <c r="AQ19" s="91">
        <v>0</v>
      </c>
      <c r="AR19" s="89">
        <v>783</v>
      </c>
      <c r="AS19" s="89">
        <v>0</v>
      </c>
      <c r="AT19" s="89">
        <v>9916</v>
      </c>
      <c r="AU19" s="89">
        <v>606518</v>
      </c>
      <c r="AV19" s="89">
        <v>6989</v>
      </c>
      <c r="AW19" s="89">
        <v>624206</v>
      </c>
      <c r="AX19" s="89">
        <v>838615</v>
      </c>
      <c r="AY19" s="89">
        <v>250085</v>
      </c>
      <c r="AZ19" s="91">
        <v>0</v>
      </c>
      <c r="BA19" s="89">
        <v>9</v>
      </c>
      <c r="BB19" s="89">
        <v>250094</v>
      </c>
      <c r="BC19" s="101">
        <v>44896</v>
      </c>
      <c r="BD19" s="101">
        <v>44896</v>
      </c>
      <c r="BE19" s="101">
        <v>294990</v>
      </c>
      <c r="BF19" s="101">
        <v>919196</v>
      </c>
      <c r="BG19" s="90">
        <v>1133605</v>
      </c>
      <c r="BH19" s="102">
        <v>-646204</v>
      </c>
      <c r="BI19" s="89">
        <v>0</v>
      </c>
      <c r="BJ19" s="91">
        <v>-2</v>
      </c>
      <c r="BK19" s="89">
        <v>-646206</v>
      </c>
      <c r="BL19" s="91">
        <v>-119157</v>
      </c>
      <c r="BM19" s="89">
        <v>0</v>
      </c>
      <c r="BN19" s="89">
        <v>-9581</v>
      </c>
      <c r="BO19" s="89">
        <v>-128738</v>
      </c>
      <c r="BP19" s="95">
        <v>-774944</v>
      </c>
      <c r="BQ19" s="103">
        <v>144252</v>
      </c>
      <c r="BR19" s="103">
        <v>358661</v>
      </c>
    </row>
    <row r="20" spans="1:70">
      <c r="A20" s="80" t="s">
        <v>575</v>
      </c>
      <c r="B20" s="80" t="s">
        <v>61</v>
      </c>
      <c r="C20" s="104">
        <v>400</v>
      </c>
      <c r="D20" s="105">
        <v>0</v>
      </c>
      <c r="E20" s="105">
        <v>0</v>
      </c>
      <c r="F20" s="105">
        <v>0</v>
      </c>
      <c r="G20" s="105">
        <v>0</v>
      </c>
      <c r="H20" s="105">
        <v>0</v>
      </c>
      <c r="I20" s="106">
        <v>0</v>
      </c>
      <c r="J20" s="106">
        <v>0</v>
      </c>
      <c r="K20" s="106">
        <v>0</v>
      </c>
      <c r="L20" s="106">
        <v>0</v>
      </c>
      <c r="M20" s="106">
        <v>0</v>
      </c>
      <c r="N20" s="106">
        <v>2</v>
      </c>
      <c r="O20" s="106">
        <v>845</v>
      </c>
      <c r="P20" s="106">
        <v>2563</v>
      </c>
      <c r="Q20" s="106">
        <v>27906</v>
      </c>
      <c r="R20" s="106">
        <v>0</v>
      </c>
      <c r="S20" s="106">
        <v>1133</v>
      </c>
      <c r="T20" s="106">
        <v>246</v>
      </c>
      <c r="U20" s="106">
        <v>642</v>
      </c>
      <c r="V20" s="106">
        <v>83</v>
      </c>
      <c r="W20" s="106">
        <v>1926</v>
      </c>
      <c r="X20" s="106">
        <v>0</v>
      </c>
      <c r="Y20" s="106">
        <v>85</v>
      </c>
      <c r="Z20" s="106">
        <v>14</v>
      </c>
      <c r="AA20" s="106">
        <v>26778</v>
      </c>
      <c r="AB20" s="106">
        <v>163</v>
      </c>
      <c r="AC20" s="106">
        <v>0</v>
      </c>
      <c r="AD20" s="106">
        <v>318</v>
      </c>
      <c r="AE20" s="106">
        <v>7421</v>
      </c>
      <c r="AF20" s="106">
        <v>35521</v>
      </c>
      <c r="AG20" s="106">
        <v>0</v>
      </c>
      <c r="AH20" s="106">
        <v>73821</v>
      </c>
      <c r="AI20" s="106">
        <v>0</v>
      </c>
      <c r="AJ20" s="106">
        <v>70165</v>
      </c>
      <c r="AK20" s="106">
        <v>3900</v>
      </c>
      <c r="AL20" s="106">
        <v>7162</v>
      </c>
      <c r="AM20" s="106">
        <v>0</v>
      </c>
      <c r="AN20" s="107">
        <v>1209</v>
      </c>
      <c r="AO20" s="108">
        <v>261094</v>
      </c>
      <c r="AP20" s="108">
        <v>262303</v>
      </c>
      <c r="AQ20" s="91">
        <v>537</v>
      </c>
      <c r="AR20" s="89">
        <v>11956</v>
      </c>
      <c r="AS20" s="89">
        <v>15</v>
      </c>
      <c r="AT20" s="89">
        <v>58636</v>
      </c>
      <c r="AU20" s="89">
        <v>709714</v>
      </c>
      <c r="AV20" s="89">
        <v>16688</v>
      </c>
      <c r="AW20" s="89">
        <v>797546</v>
      </c>
      <c r="AX20" s="89">
        <v>1059849</v>
      </c>
      <c r="AY20" s="89">
        <v>323896</v>
      </c>
      <c r="AZ20" s="91">
        <v>0</v>
      </c>
      <c r="BA20" s="89">
        <v>1555</v>
      </c>
      <c r="BB20" s="89">
        <v>325451</v>
      </c>
      <c r="BC20" s="101">
        <v>87093</v>
      </c>
      <c r="BD20" s="101">
        <v>87093</v>
      </c>
      <c r="BE20" s="101">
        <v>412544</v>
      </c>
      <c r="BF20" s="101">
        <v>1210090</v>
      </c>
      <c r="BG20" s="90">
        <v>1472393</v>
      </c>
      <c r="BH20" s="102">
        <v>-644052</v>
      </c>
      <c r="BI20" s="89">
        <v>0</v>
      </c>
      <c r="BJ20" s="91">
        <v>-433</v>
      </c>
      <c r="BK20" s="89">
        <v>-644485</v>
      </c>
      <c r="BL20" s="91">
        <v>-263191</v>
      </c>
      <c r="BM20" s="89">
        <v>-192</v>
      </c>
      <c r="BN20" s="89">
        <v>-21066</v>
      </c>
      <c r="BO20" s="89">
        <v>-284449</v>
      </c>
      <c r="BP20" s="95">
        <v>-928934</v>
      </c>
      <c r="BQ20" s="103">
        <v>281156</v>
      </c>
      <c r="BR20" s="103">
        <v>543459</v>
      </c>
    </row>
    <row r="21" spans="1:70">
      <c r="A21" s="80" t="s">
        <v>576</v>
      </c>
      <c r="B21" s="80" t="s">
        <v>62</v>
      </c>
      <c r="C21" s="104">
        <v>0</v>
      </c>
      <c r="D21" s="105">
        <v>0</v>
      </c>
      <c r="E21" s="105">
        <v>0</v>
      </c>
      <c r="F21" s="105">
        <v>0</v>
      </c>
      <c r="G21" s="105">
        <v>6</v>
      </c>
      <c r="H21" s="105">
        <v>2</v>
      </c>
      <c r="I21" s="106">
        <v>0</v>
      </c>
      <c r="J21" s="106">
        <v>0</v>
      </c>
      <c r="K21" s="106">
        <v>0</v>
      </c>
      <c r="L21" s="106">
        <v>0</v>
      </c>
      <c r="M21" s="106">
        <v>8</v>
      </c>
      <c r="N21" s="106">
        <v>233</v>
      </c>
      <c r="O21" s="106">
        <v>1525</v>
      </c>
      <c r="P21" s="106">
        <v>3526</v>
      </c>
      <c r="Q21" s="106">
        <v>75503</v>
      </c>
      <c r="R21" s="106">
        <v>81744</v>
      </c>
      <c r="S21" s="106">
        <v>157049</v>
      </c>
      <c r="T21" s="106">
        <v>177639</v>
      </c>
      <c r="U21" s="106">
        <v>6790</v>
      </c>
      <c r="V21" s="106">
        <v>10585</v>
      </c>
      <c r="W21" s="106">
        <v>3498</v>
      </c>
      <c r="X21" s="106">
        <v>3</v>
      </c>
      <c r="Y21" s="106">
        <v>17</v>
      </c>
      <c r="Z21" s="106">
        <v>0</v>
      </c>
      <c r="AA21" s="106">
        <v>202</v>
      </c>
      <c r="AB21" s="106">
        <v>198</v>
      </c>
      <c r="AC21" s="106">
        <v>0</v>
      </c>
      <c r="AD21" s="106">
        <v>72</v>
      </c>
      <c r="AE21" s="106">
        <v>45364</v>
      </c>
      <c r="AF21" s="106">
        <v>24483</v>
      </c>
      <c r="AG21" s="106">
        <v>8535</v>
      </c>
      <c r="AH21" s="106">
        <v>16</v>
      </c>
      <c r="AI21" s="106">
        <v>0</v>
      </c>
      <c r="AJ21" s="106">
        <v>157651</v>
      </c>
      <c r="AK21" s="106">
        <v>135</v>
      </c>
      <c r="AL21" s="106">
        <v>10430</v>
      </c>
      <c r="AM21" s="106">
        <v>0</v>
      </c>
      <c r="AN21" s="107">
        <v>1673</v>
      </c>
      <c r="AO21" s="108">
        <v>765214</v>
      </c>
      <c r="AP21" s="108">
        <v>766887</v>
      </c>
      <c r="AQ21" s="91">
        <v>124</v>
      </c>
      <c r="AR21" s="89">
        <v>22265</v>
      </c>
      <c r="AS21" s="89">
        <v>0</v>
      </c>
      <c r="AT21" s="89">
        <v>0</v>
      </c>
      <c r="AU21" s="89">
        <v>0</v>
      </c>
      <c r="AV21" s="89">
        <v>2952</v>
      </c>
      <c r="AW21" s="89">
        <v>25341</v>
      </c>
      <c r="AX21" s="89">
        <v>792228</v>
      </c>
      <c r="AY21" s="89">
        <v>138719</v>
      </c>
      <c r="AZ21" s="91">
        <v>0</v>
      </c>
      <c r="BA21" s="89">
        <v>1938</v>
      </c>
      <c r="BB21" s="89">
        <v>140657</v>
      </c>
      <c r="BC21" s="101">
        <v>132517</v>
      </c>
      <c r="BD21" s="101">
        <v>132517</v>
      </c>
      <c r="BE21" s="101">
        <v>273174</v>
      </c>
      <c r="BF21" s="101">
        <v>298515</v>
      </c>
      <c r="BG21" s="90">
        <v>1065402</v>
      </c>
      <c r="BH21" s="102">
        <v>-478039</v>
      </c>
      <c r="BI21" s="89">
        <v>0</v>
      </c>
      <c r="BJ21" s="91">
        <v>-854</v>
      </c>
      <c r="BK21" s="89">
        <v>-478893</v>
      </c>
      <c r="BL21" s="91">
        <v>-259013</v>
      </c>
      <c r="BM21" s="89">
        <v>0</v>
      </c>
      <c r="BN21" s="89">
        <v>-20722</v>
      </c>
      <c r="BO21" s="89">
        <v>-279735</v>
      </c>
      <c r="BP21" s="95">
        <v>-758628</v>
      </c>
      <c r="BQ21" s="103">
        <v>-460113</v>
      </c>
      <c r="BR21" s="103">
        <v>306774</v>
      </c>
    </row>
    <row r="22" spans="1:70">
      <c r="A22" s="80" t="s">
        <v>577</v>
      </c>
      <c r="B22" s="80" t="s">
        <v>63</v>
      </c>
      <c r="C22" s="104">
        <v>34</v>
      </c>
      <c r="D22" s="105">
        <v>3</v>
      </c>
      <c r="E22" s="105">
        <v>0</v>
      </c>
      <c r="F22" s="105">
        <v>0</v>
      </c>
      <c r="G22" s="105">
        <v>133</v>
      </c>
      <c r="H22" s="105">
        <v>0</v>
      </c>
      <c r="I22" s="106">
        <v>0</v>
      </c>
      <c r="J22" s="106">
        <v>3</v>
      </c>
      <c r="K22" s="106">
        <v>3</v>
      </c>
      <c r="L22" s="106">
        <v>0</v>
      </c>
      <c r="M22" s="106">
        <v>1</v>
      </c>
      <c r="N22" s="106">
        <v>117</v>
      </c>
      <c r="O22" s="106">
        <v>6263</v>
      </c>
      <c r="P22" s="106">
        <v>9818</v>
      </c>
      <c r="Q22" s="106">
        <v>11133</v>
      </c>
      <c r="R22" s="106">
        <v>4070</v>
      </c>
      <c r="S22" s="106">
        <v>55482</v>
      </c>
      <c r="T22" s="106">
        <v>8630</v>
      </c>
      <c r="U22" s="106">
        <v>46487</v>
      </c>
      <c r="V22" s="106">
        <v>1952</v>
      </c>
      <c r="W22" s="106">
        <v>70796</v>
      </c>
      <c r="X22" s="106">
        <v>1</v>
      </c>
      <c r="Y22" s="106">
        <v>174</v>
      </c>
      <c r="Z22" s="106">
        <v>0</v>
      </c>
      <c r="AA22" s="106">
        <v>3037</v>
      </c>
      <c r="AB22" s="106">
        <v>19</v>
      </c>
      <c r="AC22" s="106">
        <v>168</v>
      </c>
      <c r="AD22" s="106">
        <v>2005</v>
      </c>
      <c r="AE22" s="106">
        <v>5986</v>
      </c>
      <c r="AF22" s="106">
        <v>18632</v>
      </c>
      <c r="AG22" s="106">
        <v>2975</v>
      </c>
      <c r="AH22" s="106">
        <v>431</v>
      </c>
      <c r="AI22" s="106">
        <v>0</v>
      </c>
      <c r="AJ22" s="106">
        <v>75112</v>
      </c>
      <c r="AK22" s="106">
        <v>1022</v>
      </c>
      <c r="AL22" s="106">
        <v>0</v>
      </c>
      <c r="AM22" s="106">
        <v>695</v>
      </c>
      <c r="AN22" s="107">
        <v>13396</v>
      </c>
      <c r="AO22" s="108">
        <v>325182</v>
      </c>
      <c r="AP22" s="108">
        <v>338578</v>
      </c>
      <c r="AQ22" s="91">
        <v>15241</v>
      </c>
      <c r="AR22" s="89">
        <v>342390</v>
      </c>
      <c r="AS22" s="89">
        <v>0</v>
      </c>
      <c r="AT22" s="89">
        <v>34848</v>
      </c>
      <c r="AU22" s="89">
        <v>562101</v>
      </c>
      <c r="AV22" s="89">
        <v>14676</v>
      </c>
      <c r="AW22" s="89">
        <v>969256</v>
      </c>
      <c r="AX22" s="89">
        <v>1307834</v>
      </c>
      <c r="AY22" s="89">
        <v>418747</v>
      </c>
      <c r="AZ22" s="91">
        <v>0</v>
      </c>
      <c r="BA22" s="89">
        <v>8113</v>
      </c>
      <c r="BB22" s="89">
        <v>426860</v>
      </c>
      <c r="BC22" s="101">
        <v>78898</v>
      </c>
      <c r="BD22" s="101">
        <v>78898</v>
      </c>
      <c r="BE22" s="101">
        <v>505758</v>
      </c>
      <c r="BF22" s="101">
        <v>1475014</v>
      </c>
      <c r="BG22" s="90">
        <v>1813592</v>
      </c>
      <c r="BH22" s="102">
        <v>-685535</v>
      </c>
      <c r="BI22" s="89">
        <v>0</v>
      </c>
      <c r="BJ22" s="91">
        <v>-6220</v>
      </c>
      <c r="BK22" s="89">
        <v>-691755</v>
      </c>
      <c r="BL22" s="91">
        <v>-417945</v>
      </c>
      <c r="BM22" s="89">
        <v>-17</v>
      </c>
      <c r="BN22" s="89">
        <v>-32704</v>
      </c>
      <c r="BO22" s="89">
        <v>-450666</v>
      </c>
      <c r="BP22" s="95">
        <v>-1142421</v>
      </c>
      <c r="BQ22" s="103">
        <v>332593</v>
      </c>
      <c r="BR22" s="103">
        <v>671171</v>
      </c>
    </row>
    <row r="23" spans="1:70">
      <c r="A23" s="80" t="s">
        <v>578</v>
      </c>
      <c r="B23" s="80" t="s">
        <v>65</v>
      </c>
      <c r="C23" s="104">
        <v>5</v>
      </c>
      <c r="D23" s="105">
        <v>0</v>
      </c>
      <c r="E23" s="105">
        <v>11</v>
      </c>
      <c r="F23" s="105">
        <v>0</v>
      </c>
      <c r="G23" s="105">
        <v>1</v>
      </c>
      <c r="H23" s="105">
        <v>20</v>
      </c>
      <c r="I23" s="106">
        <v>0</v>
      </c>
      <c r="J23" s="106">
        <v>1</v>
      </c>
      <c r="K23" s="106">
        <v>0</v>
      </c>
      <c r="L23" s="106">
        <v>0</v>
      </c>
      <c r="M23" s="106">
        <v>0</v>
      </c>
      <c r="N23" s="106">
        <v>7</v>
      </c>
      <c r="O23" s="106">
        <v>118</v>
      </c>
      <c r="P23" s="106">
        <v>98</v>
      </c>
      <c r="Q23" s="106">
        <v>4</v>
      </c>
      <c r="R23" s="106">
        <v>6</v>
      </c>
      <c r="S23" s="106">
        <v>30</v>
      </c>
      <c r="T23" s="106">
        <v>13634</v>
      </c>
      <c r="U23" s="106">
        <v>12726</v>
      </c>
      <c r="V23" s="106">
        <v>20</v>
      </c>
      <c r="W23" s="106">
        <v>11559</v>
      </c>
      <c r="X23" s="106">
        <v>13</v>
      </c>
      <c r="Y23" s="106">
        <v>4</v>
      </c>
      <c r="Z23" s="106">
        <v>6</v>
      </c>
      <c r="AA23" s="106">
        <v>2998</v>
      </c>
      <c r="AB23" s="106">
        <v>1349</v>
      </c>
      <c r="AC23" s="106">
        <v>1323</v>
      </c>
      <c r="AD23" s="106">
        <v>497</v>
      </c>
      <c r="AE23" s="106">
        <v>6050</v>
      </c>
      <c r="AF23" s="106">
        <v>19085</v>
      </c>
      <c r="AG23" s="106">
        <v>709</v>
      </c>
      <c r="AH23" s="106">
        <v>107</v>
      </c>
      <c r="AI23" s="106">
        <v>26</v>
      </c>
      <c r="AJ23" s="106">
        <v>35886</v>
      </c>
      <c r="AK23" s="106">
        <v>1077</v>
      </c>
      <c r="AL23" s="106">
        <v>0</v>
      </c>
      <c r="AM23" s="106">
        <v>0</v>
      </c>
      <c r="AN23" s="107">
        <v>18925</v>
      </c>
      <c r="AO23" s="108">
        <v>107370</v>
      </c>
      <c r="AP23" s="108">
        <v>126295</v>
      </c>
      <c r="AQ23" s="91">
        <v>8581</v>
      </c>
      <c r="AR23" s="89">
        <v>438910</v>
      </c>
      <c r="AS23" s="89">
        <v>0</v>
      </c>
      <c r="AT23" s="89">
        <v>134667</v>
      </c>
      <c r="AU23" s="89">
        <v>1418620</v>
      </c>
      <c r="AV23" s="89">
        <v>-6985</v>
      </c>
      <c r="AW23" s="89">
        <v>1993793</v>
      </c>
      <c r="AX23" s="89">
        <v>2120088</v>
      </c>
      <c r="AY23" s="89">
        <v>136952</v>
      </c>
      <c r="AZ23" s="91">
        <v>0</v>
      </c>
      <c r="BA23" s="89">
        <v>22257</v>
      </c>
      <c r="BB23" s="89">
        <v>159209</v>
      </c>
      <c r="BC23" s="101">
        <v>25869</v>
      </c>
      <c r="BD23" s="101">
        <v>25869</v>
      </c>
      <c r="BE23" s="101">
        <v>185078</v>
      </c>
      <c r="BF23" s="101">
        <v>2178871</v>
      </c>
      <c r="BG23" s="90">
        <v>2305166</v>
      </c>
      <c r="BH23" s="102">
        <v>-490490</v>
      </c>
      <c r="BI23" s="89">
        <v>0</v>
      </c>
      <c r="BJ23" s="91">
        <v>-22648</v>
      </c>
      <c r="BK23" s="89">
        <v>-513138</v>
      </c>
      <c r="BL23" s="91">
        <v>-1143066</v>
      </c>
      <c r="BM23" s="89">
        <v>0</v>
      </c>
      <c r="BN23" s="89">
        <v>-84694</v>
      </c>
      <c r="BO23" s="89">
        <v>-1227760</v>
      </c>
      <c r="BP23" s="95">
        <v>-1740898</v>
      </c>
      <c r="BQ23" s="103">
        <v>437973</v>
      </c>
      <c r="BR23" s="103">
        <v>564268</v>
      </c>
    </row>
    <row r="24" spans="1:70">
      <c r="A24" s="80" t="s">
        <v>579</v>
      </c>
      <c r="B24" s="80" t="s">
        <v>66</v>
      </c>
      <c r="C24" s="104">
        <v>871</v>
      </c>
      <c r="D24" s="105">
        <v>0</v>
      </c>
      <c r="E24" s="105">
        <v>0</v>
      </c>
      <c r="F24" s="105">
        <v>0</v>
      </c>
      <c r="G24" s="105">
        <v>0</v>
      </c>
      <c r="H24" s="105">
        <v>0</v>
      </c>
      <c r="I24" s="106">
        <v>0</v>
      </c>
      <c r="J24" s="106">
        <v>0</v>
      </c>
      <c r="K24" s="106">
        <v>0</v>
      </c>
      <c r="L24" s="106">
        <v>0</v>
      </c>
      <c r="M24" s="106">
        <v>0</v>
      </c>
      <c r="N24" s="106">
        <v>0</v>
      </c>
      <c r="O24" s="106">
        <v>0</v>
      </c>
      <c r="P24" s="106">
        <v>52</v>
      </c>
      <c r="Q24" s="106">
        <v>0</v>
      </c>
      <c r="R24" s="106">
        <v>0</v>
      </c>
      <c r="S24" s="106">
        <v>0</v>
      </c>
      <c r="T24" s="106">
        <v>0</v>
      </c>
      <c r="U24" s="106">
        <v>961022</v>
      </c>
      <c r="V24" s="106">
        <v>0</v>
      </c>
      <c r="W24" s="106">
        <v>0</v>
      </c>
      <c r="X24" s="106">
        <v>0</v>
      </c>
      <c r="Y24" s="106">
        <v>0</v>
      </c>
      <c r="Z24" s="106">
        <v>0</v>
      </c>
      <c r="AA24" s="106">
        <v>0</v>
      </c>
      <c r="AB24" s="106">
        <v>0</v>
      </c>
      <c r="AC24" s="106">
        <v>0</v>
      </c>
      <c r="AD24" s="106">
        <v>208869</v>
      </c>
      <c r="AE24" s="106">
        <v>0</v>
      </c>
      <c r="AF24" s="106">
        <v>59732</v>
      </c>
      <c r="AG24" s="106">
        <v>539</v>
      </c>
      <c r="AH24" s="106">
        <v>0</v>
      </c>
      <c r="AI24" s="106">
        <v>0</v>
      </c>
      <c r="AJ24" s="106">
        <v>120873</v>
      </c>
      <c r="AK24" s="106">
        <v>357</v>
      </c>
      <c r="AL24" s="106">
        <v>0</v>
      </c>
      <c r="AM24" s="106">
        <v>0</v>
      </c>
      <c r="AN24" s="107">
        <v>0</v>
      </c>
      <c r="AO24" s="108">
        <v>1352315</v>
      </c>
      <c r="AP24" s="108">
        <v>1352315</v>
      </c>
      <c r="AQ24" s="91">
        <v>0</v>
      </c>
      <c r="AR24" s="89">
        <v>484595</v>
      </c>
      <c r="AS24" s="89">
        <v>0</v>
      </c>
      <c r="AT24" s="89">
        <v>163460</v>
      </c>
      <c r="AU24" s="89">
        <v>1242368</v>
      </c>
      <c r="AV24" s="89">
        <v>12714</v>
      </c>
      <c r="AW24" s="89">
        <v>1903137</v>
      </c>
      <c r="AX24" s="89">
        <v>3255452</v>
      </c>
      <c r="AY24" s="89">
        <v>813993</v>
      </c>
      <c r="AZ24" s="91">
        <v>0</v>
      </c>
      <c r="BA24" s="89">
        <v>235</v>
      </c>
      <c r="BB24" s="89">
        <v>814228</v>
      </c>
      <c r="BC24" s="101">
        <v>548521</v>
      </c>
      <c r="BD24" s="101">
        <v>548521</v>
      </c>
      <c r="BE24" s="101">
        <v>1362749</v>
      </c>
      <c r="BF24" s="101">
        <v>3265886</v>
      </c>
      <c r="BG24" s="90">
        <v>4618201</v>
      </c>
      <c r="BH24" s="102">
        <v>-2189064</v>
      </c>
      <c r="BI24" s="89">
        <v>0</v>
      </c>
      <c r="BJ24" s="91">
        <v>-16</v>
      </c>
      <c r="BK24" s="89">
        <v>-2189080</v>
      </c>
      <c r="BL24" s="91">
        <v>-457915</v>
      </c>
      <c r="BM24" s="89">
        <v>0</v>
      </c>
      <c r="BN24" s="89">
        <v>-32090</v>
      </c>
      <c r="BO24" s="89">
        <v>-490005</v>
      </c>
      <c r="BP24" s="93">
        <v>-2679085</v>
      </c>
      <c r="BQ24" s="109">
        <v>586801</v>
      </c>
      <c r="BR24" s="103">
        <v>1939116</v>
      </c>
    </row>
    <row r="25" spans="1:70">
      <c r="A25" s="80" t="s">
        <v>580</v>
      </c>
      <c r="B25" s="80" t="s">
        <v>67</v>
      </c>
      <c r="C25" s="104">
        <v>183</v>
      </c>
      <c r="D25" s="105">
        <v>64</v>
      </c>
      <c r="E25" s="105">
        <v>8980</v>
      </c>
      <c r="F25" s="105">
        <v>2279</v>
      </c>
      <c r="G25" s="105">
        <v>5368</v>
      </c>
      <c r="H25" s="105">
        <v>3791</v>
      </c>
      <c r="I25" s="106">
        <v>27</v>
      </c>
      <c r="J25" s="106">
        <v>415</v>
      </c>
      <c r="K25" s="106">
        <v>1318</v>
      </c>
      <c r="L25" s="106">
        <v>561</v>
      </c>
      <c r="M25" s="106">
        <v>2557</v>
      </c>
      <c r="N25" s="106">
        <v>479</v>
      </c>
      <c r="O25" s="106">
        <v>266</v>
      </c>
      <c r="P25" s="106">
        <v>1017</v>
      </c>
      <c r="Q25" s="106">
        <v>4182</v>
      </c>
      <c r="R25" s="106">
        <v>750</v>
      </c>
      <c r="S25" s="106">
        <v>1584</v>
      </c>
      <c r="T25" s="106">
        <v>4008</v>
      </c>
      <c r="U25" s="106">
        <v>3113</v>
      </c>
      <c r="V25" s="106">
        <v>65855</v>
      </c>
      <c r="W25" s="106">
        <v>29515</v>
      </c>
      <c r="X25" s="106">
        <v>11679</v>
      </c>
      <c r="Y25" s="106">
        <v>2662</v>
      </c>
      <c r="Z25" s="106">
        <v>1700</v>
      </c>
      <c r="AA25" s="106">
        <v>82273</v>
      </c>
      <c r="AB25" s="106">
        <v>177056</v>
      </c>
      <c r="AC25" s="106">
        <v>1219</v>
      </c>
      <c r="AD25" s="106">
        <v>24178</v>
      </c>
      <c r="AE25" s="106">
        <v>664571</v>
      </c>
      <c r="AF25" s="106">
        <v>70192</v>
      </c>
      <c r="AG25" s="106">
        <v>108947</v>
      </c>
      <c r="AH25" s="106">
        <v>29704</v>
      </c>
      <c r="AI25" s="106">
        <v>36193</v>
      </c>
      <c r="AJ25" s="106">
        <v>351692</v>
      </c>
      <c r="AK25" s="106">
        <v>49881</v>
      </c>
      <c r="AL25" s="106">
        <v>42562</v>
      </c>
      <c r="AM25" s="106">
        <v>1001</v>
      </c>
      <c r="AN25" s="107">
        <v>206444</v>
      </c>
      <c r="AO25" s="108">
        <v>1791822</v>
      </c>
      <c r="AP25" s="108">
        <v>1998266</v>
      </c>
      <c r="AQ25" s="91">
        <v>50580</v>
      </c>
      <c r="AR25" s="89">
        <v>422173</v>
      </c>
      <c r="AS25" s="89">
        <v>0</v>
      </c>
      <c r="AT25" s="89">
        <v>20789</v>
      </c>
      <c r="AU25" s="89">
        <v>222837</v>
      </c>
      <c r="AV25" s="89">
        <v>8328</v>
      </c>
      <c r="AW25" s="89">
        <v>724707</v>
      </c>
      <c r="AX25" s="89">
        <v>2722973</v>
      </c>
      <c r="AY25" s="89">
        <v>457965</v>
      </c>
      <c r="AZ25" s="91">
        <v>0</v>
      </c>
      <c r="BA25" s="89">
        <v>124644</v>
      </c>
      <c r="BB25" s="89">
        <v>582609</v>
      </c>
      <c r="BC25" s="101">
        <v>15224</v>
      </c>
      <c r="BD25" s="101">
        <v>15224</v>
      </c>
      <c r="BE25" s="101">
        <v>597833</v>
      </c>
      <c r="BF25" s="101">
        <v>1322540</v>
      </c>
      <c r="BG25" s="90">
        <v>3320806</v>
      </c>
      <c r="BH25" s="102">
        <v>-1402794</v>
      </c>
      <c r="BI25" s="89">
        <v>0</v>
      </c>
      <c r="BJ25" s="91">
        <v>-32272</v>
      </c>
      <c r="BK25" s="89">
        <v>-1435066</v>
      </c>
      <c r="BL25" s="91">
        <v>-531673</v>
      </c>
      <c r="BM25" s="89">
        <v>-17134</v>
      </c>
      <c r="BN25" s="89">
        <v>-38293</v>
      </c>
      <c r="BO25" s="89">
        <v>-587100</v>
      </c>
      <c r="BP25" s="91">
        <v>-2022166</v>
      </c>
      <c r="BQ25" s="109">
        <v>-699626</v>
      </c>
      <c r="BR25" s="103">
        <v>1298640</v>
      </c>
    </row>
    <row r="26" spans="1:70">
      <c r="A26" s="80" t="s">
        <v>581</v>
      </c>
      <c r="B26" s="80" t="s">
        <v>68</v>
      </c>
      <c r="C26" s="104">
        <v>78</v>
      </c>
      <c r="D26" s="105">
        <v>10</v>
      </c>
      <c r="E26" s="105">
        <v>65</v>
      </c>
      <c r="F26" s="105">
        <v>108</v>
      </c>
      <c r="G26" s="105">
        <v>322</v>
      </c>
      <c r="H26" s="105">
        <v>543</v>
      </c>
      <c r="I26" s="106">
        <v>12</v>
      </c>
      <c r="J26" s="106">
        <v>276</v>
      </c>
      <c r="K26" s="106">
        <v>334</v>
      </c>
      <c r="L26" s="106">
        <v>240</v>
      </c>
      <c r="M26" s="106">
        <v>105</v>
      </c>
      <c r="N26" s="106">
        <v>466</v>
      </c>
      <c r="O26" s="106">
        <v>132</v>
      </c>
      <c r="P26" s="106">
        <v>189</v>
      </c>
      <c r="Q26" s="106">
        <v>107</v>
      </c>
      <c r="R26" s="106">
        <v>560</v>
      </c>
      <c r="S26" s="106">
        <v>345</v>
      </c>
      <c r="T26" s="106">
        <v>211</v>
      </c>
      <c r="U26" s="106">
        <v>707</v>
      </c>
      <c r="V26" s="106">
        <v>193</v>
      </c>
      <c r="W26" s="106">
        <v>1334</v>
      </c>
      <c r="X26" s="106">
        <v>10334</v>
      </c>
      <c r="Y26" s="106">
        <v>15129</v>
      </c>
      <c r="Z26" s="106">
        <v>469</v>
      </c>
      <c r="AA26" s="106">
        <v>8804</v>
      </c>
      <c r="AB26" s="106">
        <v>10944</v>
      </c>
      <c r="AC26" s="106">
        <v>106741</v>
      </c>
      <c r="AD26" s="106">
        <v>32973</v>
      </c>
      <c r="AE26" s="106">
        <v>23391</v>
      </c>
      <c r="AF26" s="106">
        <v>45813</v>
      </c>
      <c r="AG26" s="106">
        <v>20937</v>
      </c>
      <c r="AH26" s="106">
        <v>5756</v>
      </c>
      <c r="AI26" s="106">
        <v>100</v>
      </c>
      <c r="AJ26" s="106">
        <v>7063</v>
      </c>
      <c r="AK26" s="106">
        <v>6111</v>
      </c>
      <c r="AL26" s="106">
        <v>0</v>
      </c>
      <c r="AM26" s="106">
        <v>0</v>
      </c>
      <c r="AN26" s="107">
        <v>314831</v>
      </c>
      <c r="AO26" s="108">
        <v>300902</v>
      </c>
      <c r="AP26" s="108">
        <v>615733</v>
      </c>
      <c r="AQ26" s="91">
        <v>0</v>
      </c>
      <c r="AR26" s="89">
        <v>0</v>
      </c>
      <c r="AS26" s="89">
        <v>0</v>
      </c>
      <c r="AT26" s="89">
        <v>2257491</v>
      </c>
      <c r="AU26" s="89">
        <v>5472816</v>
      </c>
      <c r="AV26" s="89">
        <v>0</v>
      </c>
      <c r="AW26" s="89">
        <v>7730307</v>
      </c>
      <c r="AX26" s="89">
        <v>8346040</v>
      </c>
      <c r="AY26" s="89">
        <v>0</v>
      </c>
      <c r="AZ26" s="91">
        <v>0</v>
      </c>
      <c r="BA26" s="89">
        <v>0</v>
      </c>
      <c r="BB26" s="89">
        <v>0</v>
      </c>
      <c r="BC26" s="101">
        <v>0</v>
      </c>
      <c r="BD26" s="101">
        <v>0</v>
      </c>
      <c r="BE26" s="101">
        <v>0</v>
      </c>
      <c r="BF26" s="101">
        <v>7730307</v>
      </c>
      <c r="BG26" s="90">
        <v>8346040</v>
      </c>
      <c r="BH26" s="102">
        <v>0</v>
      </c>
      <c r="BI26" s="89">
        <v>0</v>
      </c>
      <c r="BJ26" s="91">
        <v>0</v>
      </c>
      <c r="BK26" s="89">
        <v>0</v>
      </c>
      <c r="BL26" s="91">
        <v>0</v>
      </c>
      <c r="BM26" s="89">
        <v>0</v>
      </c>
      <c r="BN26" s="89">
        <v>0</v>
      </c>
      <c r="BO26" s="89">
        <v>0</v>
      </c>
      <c r="BP26" s="89">
        <v>0</v>
      </c>
      <c r="BQ26" s="109">
        <v>7730307</v>
      </c>
      <c r="BR26" s="103">
        <v>8346040</v>
      </c>
    </row>
    <row r="27" spans="1:70">
      <c r="A27" s="80" t="s">
        <v>582</v>
      </c>
      <c r="B27" s="80" t="s">
        <v>70</v>
      </c>
      <c r="C27" s="104">
        <v>960</v>
      </c>
      <c r="D27" s="105">
        <v>364</v>
      </c>
      <c r="E27" s="105">
        <v>12886</v>
      </c>
      <c r="F27" s="105">
        <v>1540</v>
      </c>
      <c r="G27" s="105">
        <v>4295</v>
      </c>
      <c r="H27" s="105">
        <v>5682</v>
      </c>
      <c r="I27" s="106">
        <v>882</v>
      </c>
      <c r="J27" s="106">
        <v>7068</v>
      </c>
      <c r="K27" s="106">
        <v>6931</v>
      </c>
      <c r="L27" s="106">
        <v>5436</v>
      </c>
      <c r="M27" s="106">
        <v>2960</v>
      </c>
      <c r="N27" s="106">
        <v>6400</v>
      </c>
      <c r="O27" s="106">
        <v>2732</v>
      </c>
      <c r="P27" s="106">
        <v>2945</v>
      </c>
      <c r="Q27" s="106">
        <v>3647</v>
      </c>
      <c r="R27" s="106">
        <v>5971</v>
      </c>
      <c r="S27" s="106">
        <v>3569</v>
      </c>
      <c r="T27" s="106">
        <v>1874</v>
      </c>
      <c r="U27" s="106">
        <v>21822</v>
      </c>
      <c r="V27" s="106">
        <v>17643</v>
      </c>
      <c r="W27" s="106">
        <v>20183</v>
      </c>
      <c r="X27" s="106">
        <v>61155</v>
      </c>
      <c r="Y27" s="106">
        <v>31874</v>
      </c>
      <c r="Z27" s="106">
        <v>24471</v>
      </c>
      <c r="AA27" s="106">
        <v>234545</v>
      </c>
      <c r="AB27" s="106">
        <v>48021</v>
      </c>
      <c r="AC27" s="106">
        <v>48395</v>
      </c>
      <c r="AD27" s="106">
        <v>131572</v>
      </c>
      <c r="AE27" s="106">
        <v>77166</v>
      </c>
      <c r="AF27" s="106">
        <v>96771</v>
      </c>
      <c r="AG27" s="106">
        <v>114189</v>
      </c>
      <c r="AH27" s="106">
        <v>84349</v>
      </c>
      <c r="AI27" s="106">
        <v>2358</v>
      </c>
      <c r="AJ27" s="106">
        <v>120385</v>
      </c>
      <c r="AK27" s="106">
        <v>297043</v>
      </c>
      <c r="AL27" s="106">
        <v>0</v>
      </c>
      <c r="AM27" s="106">
        <v>2948</v>
      </c>
      <c r="AN27" s="107">
        <v>391260</v>
      </c>
      <c r="AO27" s="108">
        <v>1511032</v>
      </c>
      <c r="AP27" s="108">
        <v>1902292</v>
      </c>
      <c r="AQ27" s="91">
        <v>1553</v>
      </c>
      <c r="AR27" s="89">
        <v>851790</v>
      </c>
      <c r="AS27" s="89">
        <v>0</v>
      </c>
      <c r="AT27" s="89">
        <v>0</v>
      </c>
      <c r="AU27" s="89">
        <v>0</v>
      </c>
      <c r="AV27" s="89">
        <v>0</v>
      </c>
      <c r="AW27" s="89">
        <v>853343</v>
      </c>
      <c r="AX27" s="89">
        <v>2755635</v>
      </c>
      <c r="AY27" s="89">
        <v>0</v>
      </c>
      <c r="AZ27" s="91">
        <v>0</v>
      </c>
      <c r="BA27" s="89">
        <v>2958</v>
      </c>
      <c r="BB27" s="89">
        <v>2958</v>
      </c>
      <c r="BC27" s="101">
        <v>671</v>
      </c>
      <c r="BD27" s="101">
        <v>671</v>
      </c>
      <c r="BE27" s="101">
        <v>3629</v>
      </c>
      <c r="BF27" s="101">
        <v>856972</v>
      </c>
      <c r="BG27" s="90">
        <v>2759264</v>
      </c>
      <c r="BH27" s="102">
        <v>-1364707</v>
      </c>
      <c r="BI27" s="89">
        <v>0</v>
      </c>
      <c r="BJ27" s="91">
        <v>-1330</v>
      </c>
      <c r="BK27" s="89">
        <v>-1366037</v>
      </c>
      <c r="BL27" s="91">
        <v>-45</v>
      </c>
      <c r="BM27" s="89">
        <v>0</v>
      </c>
      <c r="BN27" s="89">
        <v>0</v>
      </c>
      <c r="BO27" s="89">
        <v>-45</v>
      </c>
      <c r="BP27" s="89">
        <v>-1366082</v>
      </c>
      <c r="BQ27" s="109">
        <v>-509110</v>
      </c>
      <c r="BR27" s="103">
        <v>1393182</v>
      </c>
    </row>
    <row r="28" spans="1:70">
      <c r="A28" s="80" t="s">
        <v>583</v>
      </c>
      <c r="B28" s="80" t="s">
        <v>71</v>
      </c>
      <c r="C28" s="104">
        <v>92</v>
      </c>
      <c r="D28" s="105">
        <v>18</v>
      </c>
      <c r="E28" s="105">
        <v>1879</v>
      </c>
      <c r="F28" s="105">
        <v>88</v>
      </c>
      <c r="G28" s="105">
        <v>319</v>
      </c>
      <c r="H28" s="105">
        <v>891</v>
      </c>
      <c r="I28" s="106">
        <v>9</v>
      </c>
      <c r="J28" s="106">
        <v>159</v>
      </c>
      <c r="K28" s="106">
        <v>202</v>
      </c>
      <c r="L28" s="106">
        <v>151</v>
      </c>
      <c r="M28" s="106">
        <v>62</v>
      </c>
      <c r="N28" s="106">
        <v>140</v>
      </c>
      <c r="O28" s="106">
        <v>142</v>
      </c>
      <c r="P28" s="106">
        <v>170</v>
      </c>
      <c r="Q28" s="106">
        <v>193</v>
      </c>
      <c r="R28" s="106">
        <v>254</v>
      </c>
      <c r="S28" s="106">
        <v>291</v>
      </c>
      <c r="T28" s="106">
        <v>95</v>
      </c>
      <c r="U28" s="106">
        <v>680</v>
      </c>
      <c r="V28" s="106">
        <v>685</v>
      </c>
      <c r="W28" s="106">
        <v>5124</v>
      </c>
      <c r="X28" s="106">
        <v>3080</v>
      </c>
      <c r="Y28" s="106">
        <v>49108</v>
      </c>
      <c r="Z28" s="106">
        <v>4405</v>
      </c>
      <c r="AA28" s="106">
        <v>25646</v>
      </c>
      <c r="AB28" s="106">
        <v>9931</v>
      </c>
      <c r="AC28" s="106">
        <v>6246</v>
      </c>
      <c r="AD28" s="106">
        <v>35948</v>
      </c>
      <c r="AE28" s="106">
        <v>16827</v>
      </c>
      <c r="AF28" s="106">
        <v>28397</v>
      </c>
      <c r="AG28" s="106">
        <v>67721</v>
      </c>
      <c r="AH28" s="106">
        <v>30706</v>
      </c>
      <c r="AI28" s="106">
        <v>1439</v>
      </c>
      <c r="AJ28" s="106">
        <v>10728</v>
      </c>
      <c r="AK28" s="106">
        <v>70909</v>
      </c>
      <c r="AL28" s="106">
        <v>0</v>
      </c>
      <c r="AM28" s="106">
        <v>832</v>
      </c>
      <c r="AN28" s="107">
        <v>49318</v>
      </c>
      <c r="AO28" s="108">
        <v>373567</v>
      </c>
      <c r="AP28" s="108">
        <v>422885</v>
      </c>
      <c r="AQ28" s="91">
        <v>617</v>
      </c>
      <c r="AR28" s="89">
        <v>193948</v>
      </c>
      <c r="AS28" s="89">
        <v>93358</v>
      </c>
      <c r="AT28" s="89">
        <v>0</v>
      </c>
      <c r="AU28" s="89">
        <v>0</v>
      </c>
      <c r="AV28" s="89">
        <v>0</v>
      </c>
      <c r="AW28" s="89">
        <v>287923</v>
      </c>
      <c r="AX28" s="89">
        <v>710808</v>
      </c>
      <c r="AY28" s="89">
        <v>0</v>
      </c>
      <c r="AZ28" s="91">
        <v>0</v>
      </c>
      <c r="BA28" s="89">
        <v>816</v>
      </c>
      <c r="BB28" s="89">
        <v>816</v>
      </c>
      <c r="BC28" s="101">
        <v>2460</v>
      </c>
      <c r="BD28" s="101">
        <v>2460</v>
      </c>
      <c r="BE28" s="101">
        <v>3276</v>
      </c>
      <c r="BF28" s="101">
        <v>291199</v>
      </c>
      <c r="BG28" s="90">
        <v>714084</v>
      </c>
      <c r="BH28" s="102">
        <v>-60624</v>
      </c>
      <c r="BI28" s="89">
        <v>0</v>
      </c>
      <c r="BJ28" s="91">
        <v>-368</v>
      </c>
      <c r="BK28" s="89">
        <v>-60992</v>
      </c>
      <c r="BL28" s="91">
        <v>-322</v>
      </c>
      <c r="BM28" s="89">
        <v>0</v>
      </c>
      <c r="BN28" s="89">
        <v>0</v>
      </c>
      <c r="BO28" s="89">
        <v>-322</v>
      </c>
      <c r="BP28" s="89">
        <v>-61314</v>
      </c>
      <c r="BQ28" s="109">
        <v>229885</v>
      </c>
      <c r="BR28" s="103">
        <v>652770</v>
      </c>
    </row>
    <row r="29" spans="1:70">
      <c r="A29" s="80" t="s">
        <v>584</v>
      </c>
      <c r="B29" s="80" t="s">
        <v>72</v>
      </c>
      <c r="C29" s="104">
        <v>63</v>
      </c>
      <c r="D29" s="105">
        <v>25</v>
      </c>
      <c r="E29" s="105">
        <v>502</v>
      </c>
      <c r="F29" s="105">
        <v>8</v>
      </c>
      <c r="G29" s="105">
        <v>141</v>
      </c>
      <c r="H29" s="105">
        <v>957</v>
      </c>
      <c r="I29" s="106">
        <v>0</v>
      </c>
      <c r="J29" s="106">
        <v>5</v>
      </c>
      <c r="K29" s="106">
        <v>406</v>
      </c>
      <c r="L29" s="106">
        <v>1</v>
      </c>
      <c r="M29" s="106">
        <v>5</v>
      </c>
      <c r="N29" s="106">
        <v>9</v>
      </c>
      <c r="O29" s="106">
        <v>51</v>
      </c>
      <c r="P29" s="106">
        <v>3</v>
      </c>
      <c r="Q29" s="106">
        <v>119</v>
      </c>
      <c r="R29" s="106">
        <v>129</v>
      </c>
      <c r="S29" s="106">
        <v>166</v>
      </c>
      <c r="T29" s="106">
        <v>55</v>
      </c>
      <c r="U29" s="106">
        <v>733</v>
      </c>
      <c r="V29" s="106">
        <v>168</v>
      </c>
      <c r="W29" s="106">
        <v>11963</v>
      </c>
      <c r="X29" s="106">
        <v>6522</v>
      </c>
      <c r="Y29" s="106">
        <v>1011</v>
      </c>
      <c r="Z29" s="106">
        <v>0</v>
      </c>
      <c r="AA29" s="106">
        <v>16174</v>
      </c>
      <c r="AB29" s="106">
        <v>38045</v>
      </c>
      <c r="AC29" s="106">
        <v>305</v>
      </c>
      <c r="AD29" s="106">
        <v>31397</v>
      </c>
      <c r="AE29" s="106">
        <v>49082</v>
      </c>
      <c r="AF29" s="106">
        <v>166463</v>
      </c>
      <c r="AG29" s="106">
        <v>28373</v>
      </c>
      <c r="AH29" s="106">
        <v>17846</v>
      </c>
      <c r="AI29" s="106">
        <v>0</v>
      </c>
      <c r="AJ29" s="106">
        <v>4541</v>
      </c>
      <c r="AK29" s="106">
        <v>178295</v>
      </c>
      <c r="AL29" s="106">
        <v>0</v>
      </c>
      <c r="AM29" s="106">
        <v>8632</v>
      </c>
      <c r="AN29" s="107">
        <v>17374</v>
      </c>
      <c r="AO29" s="108">
        <v>562195</v>
      </c>
      <c r="AP29" s="108">
        <v>579569</v>
      </c>
      <c r="AQ29" s="91">
        <v>0</v>
      </c>
      <c r="AR29" s="89">
        <v>19533</v>
      </c>
      <c r="AS29" s="89">
        <v>184318</v>
      </c>
      <c r="AT29" s="89">
        <v>0</v>
      </c>
      <c r="AU29" s="89">
        <v>0</v>
      </c>
      <c r="AV29" s="89">
        <v>0</v>
      </c>
      <c r="AW29" s="89">
        <v>203851</v>
      </c>
      <c r="AX29" s="89">
        <v>783420</v>
      </c>
      <c r="AY29" s="89">
        <v>0</v>
      </c>
      <c r="AZ29" s="91">
        <v>0</v>
      </c>
      <c r="BA29" s="89">
        <v>1118</v>
      </c>
      <c r="BB29" s="89">
        <v>1118</v>
      </c>
      <c r="BC29" s="101">
        <v>2276</v>
      </c>
      <c r="BD29" s="101">
        <v>2276</v>
      </c>
      <c r="BE29" s="101">
        <v>3394</v>
      </c>
      <c r="BF29" s="101">
        <v>207245</v>
      </c>
      <c r="BG29" s="90">
        <v>786814</v>
      </c>
      <c r="BH29" s="102">
        <v>-327126</v>
      </c>
      <c r="BI29" s="89">
        <v>0</v>
      </c>
      <c r="BJ29" s="91">
        <v>-427</v>
      </c>
      <c r="BK29" s="89">
        <v>-327553</v>
      </c>
      <c r="BL29" s="91">
        <v>-64</v>
      </c>
      <c r="BM29" s="89">
        <v>0</v>
      </c>
      <c r="BN29" s="89">
        <v>0</v>
      </c>
      <c r="BO29" s="89">
        <v>-64</v>
      </c>
      <c r="BP29" s="89">
        <v>-327617</v>
      </c>
      <c r="BQ29" s="109">
        <v>-120372</v>
      </c>
      <c r="BR29" s="103">
        <v>459197</v>
      </c>
    </row>
    <row r="30" spans="1:70">
      <c r="A30" s="80" t="s">
        <v>585</v>
      </c>
      <c r="B30" s="80" t="s">
        <v>73</v>
      </c>
      <c r="C30" s="104">
        <v>6447</v>
      </c>
      <c r="D30" s="105">
        <v>275</v>
      </c>
      <c r="E30" s="105">
        <v>90875</v>
      </c>
      <c r="F30" s="105">
        <v>7198</v>
      </c>
      <c r="G30" s="105">
        <v>24466</v>
      </c>
      <c r="H30" s="105">
        <v>28349</v>
      </c>
      <c r="I30" s="106">
        <v>1698</v>
      </c>
      <c r="J30" s="106">
        <v>12785</v>
      </c>
      <c r="K30" s="106">
        <v>6613</v>
      </c>
      <c r="L30" s="106">
        <v>7414</v>
      </c>
      <c r="M30" s="106">
        <v>2660</v>
      </c>
      <c r="N30" s="106">
        <v>10850</v>
      </c>
      <c r="O30" s="106">
        <v>12740</v>
      </c>
      <c r="P30" s="106">
        <v>15746</v>
      </c>
      <c r="Q30" s="106">
        <v>26777</v>
      </c>
      <c r="R30" s="106">
        <v>10444</v>
      </c>
      <c r="S30" s="106">
        <v>29727</v>
      </c>
      <c r="T30" s="106">
        <v>23647</v>
      </c>
      <c r="U30" s="106">
        <v>53088</v>
      </c>
      <c r="V30" s="106">
        <v>77563</v>
      </c>
      <c r="W30" s="106">
        <v>531698</v>
      </c>
      <c r="X30" s="106">
        <v>26938</v>
      </c>
      <c r="Y30" s="106">
        <v>14051</v>
      </c>
      <c r="Z30" s="106">
        <v>7147</v>
      </c>
      <c r="AA30" s="106">
        <v>183806</v>
      </c>
      <c r="AB30" s="106">
        <v>67471</v>
      </c>
      <c r="AC30" s="106">
        <v>20112</v>
      </c>
      <c r="AD30" s="106">
        <v>227700</v>
      </c>
      <c r="AE30" s="106">
        <v>368060</v>
      </c>
      <c r="AF30" s="106">
        <v>81942</v>
      </c>
      <c r="AG30" s="106">
        <v>130063</v>
      </c>
      <c r="AH30" s="106">
        <v>365899</v>
      </c>
      <c r="AI30" s="106">
        <v>26438</v>
      </c>
      <c r="AJ30" s="106">
        <v>403994</v>
      </c>
      <c r="AK30" s="106">
        <v>902632</v>
      </c>
      <c r="AL30" s="106">
        <v>65740</v>
      </c>
      <c r="AM30" s="106">
        <v>6048</v>
      </c>
      <c r="AN30" s="107">
        <v>37180</v>
      </c>
      <c r="AO30" s="108">
        <v>3879101</v>
      </c>
      <c r="AP30" s="108">
        <v>3916281</v>
      </c>
      <c r="AQ30" s="91">
        <v>382791</v>
      </c>
      <c r="AR30" s="89">
        <v>5684173</v>
      </c>
      <c r="AS30" s="89">
        <v>341</v>
      </c>
      <c r="AT30" s="89">
        <v>69624</v>
      </c>
      <c r="AU30" s="89">
        <v>1086523</v>
      </c>
      <c r="AV30" s="89">
        <v>20111</v>
      </c>
      <c r="AW30" s="89">
        <v>7243563</v>
      </c>
      <c r="AX30" s="89">
        <v>11159844</v>
      </c>
      <c r="AY30" s="89">
        <v>13239035</v>
      </c>
      <c r="AZ30" s="91">
        <v>0</v>
      </c>
      <c r="BA30" s="89">
        <v>930144</v>
      </c>
      <c r="BB30" s="89">
        <v>14169179</v>
      </c>
      <c r="BC30" s="101">
        <v>848383</v>
      </c>
      <c r="BD30" s="101">
        <v>848383</v>
      </c>
      <c r="BE30" s="101">
        <v>15017562</v>
      </c>
      <c r="BF30" s="101">
        <v>22261125</v>
      </c>
      <c r="BG30" s="90">
        <v>26177406</v>
      </c>
      <c r="BH30" s="102">
        <v>-1649576</v>
      </c>
      <c r="BI30" s="89">
        <v>0</v>
      </c>
      <c r="BJ30" s="91">
        <v>-269142</v>
      </c>
      <c r="BK30" s="89">
        <v>-1918718</v>
      </c>
      <c r="BL30" s="91">
        <v>-115745</v>
      </c>
      <c r="BM30" s="89">
        <v>0</v>
      </c>
      <c r="BN30" s="89">
        <v>0</v>
      </c>
      <c r="BO30" s="89">
        <v>-115745</v>
      </c>
      <c r="BP30" s="89">
        <v>-2034463</v>
      </c>
      <c r="BQ30" s="109">
        <v>20226662</v>
      </c>
      <c r="BR30" s="103">
        <v>24142943</v>
      </c>
    </row>
    <row r="31" spans="1:70">
      <c r="A31" s="80" t="s">
        <v>586</v>
      </c>
      <c r="B31" s="80" t="s">
        <v>76</v>
      </c>
      <c r="C31" s="104">
        <v>653</v>
      </c>
      <c r="D31" s="105">
        <v>426</v>
      </c>
      <c r="E31" s="105">
        <v>3909</v>
      </c>
      <c r="F31" s="105">
        <v>1375</v>
      </c>
      <c r="G31" s="105">
        <v>2326</v>
      </c>
      <c r="H31" s="105">
        <v>2667</v>
      </c>
      <c r="I31" s="106">
        <v>45</v>
      </c>
      <c r="J31" s="106">
        <v>573</v>
      </c>
      <c r="K31" s="106">
        <v>1302</v>
      </c>
      <c r="L31" s="106">
        <v>593</v>
      </c>
      <c r="M31" s="106">
        <v>394</v>
      </c>
      <c r="N31" s="106">
        <v>1643</v>
      </c>
      <c r="O31" s="106">
        <v>1661</v>
      </c>
      <c r="P31" s="106">
        <v>2111</v>
      </c>
      <c r="Q31" s="106">
        <v>6463</v>
      </c>
      <c r="R31" s="106">
        <v>1103</v>
      </c>
      <c r="S31" s="106">
        <v>3152</v>
      </c>
      <c r="T31" s="106">
        <v>2287</v>
      </c>
      <c r="U31" s="106">
        <v>7616</v>
      </c>
      <c r="V31" s="106">
        <v>10436</v>
      </c>
      <c r="W31" s="106">
        <v>83304</v>
      </c>
      <c r="X31" s="106">
        <v>17002</v>
      </c>
      <c r="Y31" s="106">
        <v>19106</v>
      </c>
      <c r="Z31" s="106">
        <v>19346</v>
      </c>
      <c r="AA31" s="106">
        <v>313271</v>
      </c>
      <c r="AB31" s="106">
        <v>551777</v>
      </c>
      <c r="AC31" s="106">
        <v>987816</v>
      </c>
      <c r="AD31" s="106">
        <v>182730</v>
      </c>
      <c r="AE31" s="106">
        <v>81469</v>
      </c>
      <c r="AF31" s="106">
        <v>179969</v>
      </c>
      <c r="AG31" s="106">
        <v>44864</v>
      </c>
      <c r="AH31" s="106">
        <v>58702</v>
      </c>
      <c r="AI31" s="106">
        <v>20817</v>
      </c>
      <c r="AJ31" s="106">
        <v>254945</v>
      </c>
      <c r="AK31" s="106">
        <v>46389</v>
      </c>
      <c r="AL31" s="106">
        <v>0</v>
      </c>
      <c r="AM31" s="106">
        <v>1717</v>
      </c>
      <c r="AN31" s="107">
        <v>445484</v>
      </c>
      <c r="AO31" s="108">
        <v>2913959</v>
      </c>
      <c r="AP31" s="108">
        <v>3359443</v>
      </c>
      <c r="AQ31" s="91">
        <v>64</v>
      </c>
      <c r="AR31" s="89">
        <v>3386711</v>
      </c>
      <c r="AS31" s="89">
        <v>0</v>
      </c>
      <c r="AT31" s="89">
        <v>0</v>
      </c>
      <c r="AU31" s="89">
        <v>0</v>
      </c>
      <c r="AV31" s="89">
        <v>0</v>
      </c>
      <c r="AW31" s="89">
        <v>3386775</v>
      </c>
      <c r="AX31" s="89">
        <v>6746218</v>
      </c>
      <c r="AY31" s="89">
        <v>4174831</v>
      </c>
      <c r="AZ31" s="91">
        <v>0</v>
      </c>
      <c r="BA31" s="89">
        <v>97730</v>
      </c>
      <c r="BB31" s="89">
        <v>4272561</v>
      </c>
      <c r="BC31" s="101">
        <v>467009</v>
      </c>
      <c r="BD31" s="101">
        <v>467009</v>
      </c>
      <c r="BE31" s="101">
        <v>4739570</v>
      </c>
      <c r="BF31" s="101">
        <v>8126345</v>
      </c>
      <c r="BG31" s="90">
        <v>11485788</v>
      </c>
      <c r="BH31" s="102">
        <v>0</v>
      </c>
      <c r="BI31" s="89">
        <v>0</v>
      </c>
      <c r="BJ31" s="91">
        <v>-22828</v>
      </c>
      <c r="BK31" s="89">
        <v>-22828</v>
      </c>
      <c r="BL31" s="91">
        <v>-311322</v>
      </c>
      <c r="BM31" s="89">
        <v>0</v>
      </c>
      <c r="BN31" s="89">
        <v>0</v>
      </c>
      <c r="BO31" s="89">
        <v>-311322</v>
      </c>
      <c r="BP31" s="89">
        <v>-334150</v>
      </c>
      <c r="BQ31" s="109">
        <v>7792195</v>
      </c>
      <c r="BR31" s="103">
        <v>11151638</v>
      </c>
    </row>
    <row r="32" spans="1:70">
      <c r="A32" s="80" t="s">
        <v>587</v>
      </c>
      <c r="B32" s="80" t="s">
        <v>77</v>
      </c>
      <c r="C32" s="104">
        <v>297</v>
      </c>
      <c r="D32" s="105">
        <v>17</v>
      </c>
      <c r="E32" s="105">
        <v>896</v>
      </c>
      <c r="F32" s="105">
        <v>112</v>
      </c>
      <c r="G32" s="105">
        <v>231</v>
      </c>
      <c r="H32" s="105">
        <v>417</v>
      </c>
      <c r="I32" s="106">
        <v>11</v>
      </c>
      <c r="J32" s="106">
        <v>224</v>
      </c>
      <c r="K32" s="106">
        <v>209</v>
      </c>
      <c r="L32" s="106">
        <v>35</v>
      </c>
      <c r="M32" s="106">
        <v>18</v>
      </c>
      <c r="N32" s="106">
        <v>257</v>
      </c>
      <c r="O32" s="106">
        <v>300</v>
      </c>
      <c r="P32" s="106">
        <v>376</v>
      </c>
      <c r="Q32" s="106">
        <v>351</v>
      </c>
      <c r="R32" s="106">
        <v>132</v>
      </c>
      <c r="S32" s="106">
        <v>450</v>
      </c>
      <c r="T32" s="106">
        <v>423</v>
      </c>
      <c r="U32" s="106">
        <v>572</v>
      </c>
      <c r="V32" s="106">
        <v>919</v>
      </c>
      <c r="W32" s="106">
        <v>15720</v>
      </c>
      <c r="X32" s="106">
        <v>3034</v>
      </c>
      <c r="Y32" s="106">
        <v>700</v>
      </c>
      <c r="Z32" s="106">
        <v>852</v>
      </c>
      <c r="AA32" s="106">
        <v>264619</v>
      </c>
      <c r="AB32" s="106">
        <v>115586</v>
      </c>
      <c r="AC32" s="106">
        <v>499694</v>
      </c>
      <c r="AD32" s="106">
        <v>95645</v>
      </c>
      <c r="AE32" s="106">
        <v>393275</v>
      </c>
      <c r="AF32" s="106">
        <v>14414</v>
      </c>
      <c r="AG32" s="106">
        <v>37641</v>
      </c>
      <c r="AH32" s="106">
        <v>56917</v>
      </c>
      <c r="AI32" s="106">
        <v>6182</v>
      </c>
      <c r="AJ32" s="106">
        <v>80384</v>
      </c>
      <c r="AK32" s="106">
        <v>54974</v>
      </c>
      <c r="AL32" s="106">
        <v>0</v>
      </c>
      <c r="AM32" s="106">
        <v>16235</v>
      </c>
      <c r="AN32" s="107">
        <v>1537964</v>
      </c>
      <c r="AO32" s="108">
        <v>1662119</v>
      </c>
      <c r="AP32" s="108">
        <v>3200083</v>
      </c>
      <c r="AQ32" s="91">
        <v>0</v>
      </c>
      <c r="AR32" s="89">
        <v>10930574</v>
      </c>
      <c r="AS32" s="89">
        <v>272</v>
      </c>
      <c r="AT32" s="89">
        <v>0</v>
      </c>
      <c r="AU32" s="89">
        <v>71164</v>
      </c>
      <c r="AV32" s="89">
        <v>0</v>
      </c>
      <c r="AW32" s="89">
        <v>11002010</v>
      </c>
      <c r="AX32" s="89">
        <v>14202093</v>
      </c>
      <c r="AY32" s="89">
        <v>908381</v>
      </c>
      <c r="AZ32" s="91">
        <v>0</v>
      </c>
      <c r="BA32" s="89">
        <v>37779</v>
      </c>
      <c r="BB32" s="89">
        <v>946160</v>
      </c>
      <c r="BC32" s="101">
        <v>12575</v>
      </c>
      <c r="BD32" s="101">
        <v>12575</v>
      </c>
      <c r="BE32" s="101">
        <v>958735</v>
      </c>
      <c r="BF32" s="101">
        <v>11960745</v>
      </c>
      <c r="BG32" s="90">
        <v>15160828</v>
      </c>
      <c r="BH32" s="102">
        <v>-372095</v>
      </c>
      <c r="BI32" s="89">
        <v>0</v>
      </c>
      <c r="BJ32" s="91">
        <v>0</v>
      </c>
      <c r="BK32" s="89">
        <v>-372095</v>
      </c>
      <c r="BL32" s="91">
        <v>-374</v>
      </c>
      <c r="BM32" s="89">
        <v>0</v>
      </c>
      <c r="BN32" s="89">
        <v>0</v>
      </c>
      <c r="BO32" s="89">
        <v>-374</v>
      </c>
      <c r="BP32" s="89">
        <v>-372469</v>
      </c>
      <c r="BQ32" s="109">
        <v>11588276</v>
      </c>
      <c r="BR32" s="103">
        <v>14788359</v>
      </c>
    </row>
    <row r="33" spans="1:70">
      <c r="A33" s="80" t="s">
        <v>588</v>
      </c>
      <c r="B33" s="80" t="s">
        <v>78</v>
      </c>
      <c r="C33" s="104">
        <v>2950</v>
      </c>
      <c r="D33" s="105">
        <v>1927</v>
      </c>
      <c r="E33" s="105">
        <v>17973</v>
      </c>
      <c r="F33" s="105">
        <v>1229</v>
      </c>
      <c r="G33" s="105">
        <v>6941</v>
      </c>
      <c r="H33" s="105">
        <v>8162</v>
      </c>
      <c r="I33" s="106">
        <v>649</v>
      </c>
      <c r="J33" s="106">
        <v>1818</v>
      </c>
      <c r="K33" s="106">
        <v>12806</v>
      </c>
      <c r="L33" s="106">
        <v>2857</v>
      </c>
      <c r="M33" s="106">
        <v>1622</v>
      </c>
      <c r="N33" s="106">
        <v>3773</v>
      </c>
      <c r="O33" s="106">
        <v>3704</v>
      </c>
      <c r="P33" s="106">
        <v>5039</v>
      </c>
      <c r="Q33" s="106">
        <v>7529</v>
      </c>
      <c r="R33" s="106">
        <v>2221</v>
      </c>
      <c r="S33" s="106">
        <v>7121</v>
      </c>
      <c r="T33" s="106">
        <v>6395</v>
      </c>
      <c r="U33" s="106">
        <v>16617</v>
      </c>
      <c r="V33" s="106">
        <v>61491</v>
      </c>
      <c r="W33" s="106">
        <v>254059</v>
      </c>
      <c r="X33" s="106">
        <v>44516</v>
      </c>
      <c r="Y33" s="106">
        <v>11943</v>
      </c>
      <c r="Z33" s="106">
        <v>18080</v>
      </c>
      <c r="AA33" s="106">
        <v>524101</v>
      </c>
      <c r="AB33" s="106">
        <v>271417</v>
      </c>
      <c r="AC33" s="106">
        <v>26649</v>
      </c>
      <c r="AD33" s="106">
        <v>1062992</v>
      </c>
      <c r="AE33" s="106">
        <v>497910</v>
      </c>
      <c r="AF33" s="106">
        <v>280759</v>
      </c>
      <c r="AG33" s="106">
        <v>130289</v>
      </c>
      <c r="AH33" s="106">
        <v>72605</v>
      </c>
      <c r="AI33" s="106">
        <v>15369</v>
      </c>
      <c r="AJ33" s="106">
        <v>295555</v>
      </c>
      <c r="AK33" s="106">
        <v>242664</v>
      </c>
      <c r="AL33" s="106">
        <v>14712</v>
      </c>
      <c r="AM33" s="106">
        <v>55735</v>
      </c>
      <c r="AN33" s="107">
        <v>1545148</v>
      </c>
      <c r="AO33" s="108">
        <v>3992179</v>
      </c>
      <c r="AP33" s="108">
        <v>5537327</v>
      </c>
      <c r="AQ33" s="91">
        <v>95861</v>
      </c>
      <c r="AR33" s="89">
        <v>2196973</v>
      </c>
      <c r="AS33" s="89">
        <v>1473</v>
      </c>
      <c r="AT33" s="89">
        <v>10659</v>
      </c>
      <c r="AU33" s="89">
        <v>113904</v>
      </c>
      <c r="AV33" s="89">
        <v>5429</v>
      </c>
      <c r="AW33" s="89">
        <v>2424299</v>
      </c>
      <c r="AX33" s="89">
        <v>7961626</v>
      </c>
      <c r="AY33" s="89">
        <v>964511</v>
      </c>
      <c r="AZ33" s="91">
        <v>13978</v>
      </c>
      <c r="BA33" s="89">
        <v>1443041</v>
      </c>
      <c r="BB33" s="89">
        <v>2421530</v>
      </c>
      <c r="BC33" s="101">
        <v>847752</v>
      </c>
      <c r="BD33" s="101">
        <v>847752</v>
      </c>
      <c r="BE33" s="101">
        <v>3269282</v>
      </c>
      <c r="BF33" s="101">
        <v>5693581</v>
      </c>
      <c r="BG33" s="90">
        <v>11230908</v>
      </c>
      <c r="BH33" s="102">
        <v>-2800477</v>
      </c>
      <c r="BI33" s="89">
        <v>-3960</v>
      </c>
      <c r="BJ33" s="91">
        <v>-308289</v>
      </c>
      <c r="BK33" s="89">
        <v>-3112726</v>
      </c>
      <c r="BL33" s="91">
        <v>-567865</v>
      </c>
      <c r="BM33" s="89">
        <v>0</v>
      </c>
      <c r="BN33" s="89">
        <v>0</v>
      </c>
      <c r="BO33" s="89">
        <v>-567865</v>
      </c>
      <c r="BP33" s="89">
        <v>-3680591</v>
      </c>
      <c r="BQ33" s="109">
        <v>2012990</v>
      </c>
      <c r="BR33" s="103">
        <v>7550317</v>
      </c>
    </row>
    <row r="34" spans="1:70">
      <c r="A34" s="80" t="s">
        <v>589</v>
      </c>
      <c r="B34" s="80" t="s">
        <v>79</v>
      </c>
      <c r="C34" s="104">
        <v>530</v>
      </c>
      <c r="D34" s="105">
        <v>28</v>
      </c>
      <c r="E34" s="105">
        <v>2750</v>
      </c>
      <c r="F34" s="105">
        <v>295</v>
      </c>
      <c r="G34" s="105">
        <v>1615</v>
      </c>
      <c r="H34" s="105">
        <v>4962</v>
      </c>
      <c r="I34" s="106">
        <v>73</v>
      </c>
      <c r="J34" s="106">
        <v>775</v>
      </c>
      <c r="K34" s="106">
        <v>385</v>
      </c>
      <c r="L34" s="106">
        <v>280</v>
      </c>
      <c r="M34" s="106">
        <v>146</v>
      </c>
      <c r="N34" s="106">
        <v>944</v>
      </c>
      <c r="O34" s="106">
        <v>1298</v>
      </c>
      <c r="P34" s="106">
        <v>2691</v>
      </c>
      <c r="Q34" s="106">
        <v>2720</v>
      </c>
      <c r="R34" s="106">
        <v>1581</v>
      </c>
      <c r="S34" s="106">
        <v>6004</v>
      </c>
      <c r="T34" s="106">
        <v>8242</v>
      </c>
      <c r="U34" s="106">
        <v>3208</v>
      </c>
      <c r="V34" s="106">
        <v>4221</v>
      </c>
      <c r="W34" s="106">
        <v>58766</v>
      </c>
      <c r="X34" s="106">
        <v>6438</v>
      </c>
      <c r="Y34" s="106">
        <v>27246</v>
      </c>
      <c r="Z34" s="106">
        <v>2479</v>
      </c>
      <c r="AA34" s="106">
        <v>480308</v>
      </c>
      <c r="AB34" s="106">
        <v>392842</v>
      </c>
      <c r="AC34" s="106">
        <v>37676</v>
      </c>
      <c r="AD34" s="106">
        <v>79279</v>
      </c>
      <c r="AE34" s="106">
        <v>3187582</v>
      </c>
      <c r="AF34" s="106">
        <v>307892</v>
      </c>
      <c r="AG34" s="106">
        <v>147860</v>
      </c>
      <c r="AH34" s="106">
        <v>62323</v>
      </c>
      <c r="AI34" s="106">
        <v>34449</v>
      </c>
      <c r="AJ34" s="106">
        <v>3094570</v>
      </c>
      <c r="AK34" s="106">
        <v>165485</v>
      </c>
      <c r="AL34" s="106">
        <v>0</v>
      </c>
      <c r="AM34" s="106">
        <v>44424</v>
      </c>
      <c r="AN34" s="107">
        <v>1709332</v>
      </c>
      <c r="AO34" s="108">
        <v>8172367</v>
      </c>
      <c r="AP34" s="108">
        <v>9881699</v>
      </c>
      <c r="AQ34" s="91">
        <v>41558</v>
      </c>
      <c r="AR34" s="89">
        <v>1580914</v>
      </c>
      <c r="AS34" s="89">
        <v>3267</v>
      </c>
      <c r="AT34" s="89">
        <v>178798</v>
      </c>
      <c r="AU34" s="89">
        <v>1539745</v>
      </c>
      <c r="AV34" s="89">
        <v>-5047</v>
      </c>
      <c r="AW34" s="89">
        <v>3339235</v>
      </c>
      <c r="AX34" s="89">
        <v>13220934</v>
      </c>
      <c r="AY34" s="89">
        <v>11059128</v>
      </c>
      <c r="AZ34" s="91">
        <v>0</v>
      </c>
      <c r="BA34" s="89">
        <v>90799</v>
      </c>
      <c r="BB34" s="89">
        <v>11149927</v>
      </c>
      <c r="BC34" s="101">
        <v>413514</v>
      </c>
      <c r="BD34" s="101">
        <v>413514</v>
      </c>
      <c r="BE34" s="101">
        <v>11563441</v>
      </c>
      <c r="BF34" s="101">
        <v>14902676</v>
      </c>
      <c r="BG34" s="90">
        <v>24784375</v>
      </c>
      <c r="BH34" s="102">
        <v>-1710823</v>
      </c>
      <c r="BI34" s="89">
        <v>0</v>
      </c>
      <c r="BJ34" s="91">
        <v>-45162</v>
      </c>
      <c r="BK34" s="89">
        <v>-1755985</v>
      </c>
      <c r="BL34" s="91">
        <v>-487355</v>
      </c>
      <c r="BM34" s="89">
        <v>0</v>
      </c>
      <c r="BN34" s="89">
        <v>-2395</v>
      </c>
      <c r="BO34" s="89">
        <v>-489750</v>
      </c>
      <c r="BP34" s="89">
        <v>-2245735</v>
      </c>
      <c r="BQ34" s="109">
        <v>12656941</v>
      </c>
      <c r="BR34" s="103">
        <v>22538640</v>
      </c>
    </row>
    <row r="35" spans="1:70">
      <c r="A35" s="80" t="s">
        <v>590</v>
      </c>
      <c r="B35" s="80" t="s">
        <v>84</v>
      </c>
      <c r="C35" s="104">
        <v>0</v>
      </c>
      <c r="D35" s="105">
        <v>0</v>
      </c>
      <c r="E35" s="105">
        <v>0</v>
      </c>
      <c r="F35" s="105">
        <v>0</v>
      </c>
      <c r="G35" s="105">
        <v>0</v>
      </c>
      <c r="H35" s="105">
        <v>0</v>
      </c>
      <c r="I35" s="106">
        <v>0</v>
      </c>
      <c r="J35" s="106">
        <v>0</v>
      </c>
      <c r="K35" s="106">
        <v>0</v>
      </c>
      <c r="L35" s="106">
        <v>0</v>
      </c>
      <c r="M35" s="106">
        <v>0</v>
      </c>
      <c r="N35" s="106">
        <v>0</v>
      </c>
      <c r="O35" s="106">
        <v>0</v>
      </c>
      <c r="P35" s="106">
        <v>0</v>
      </c>
      <c r="Q35" s="106">
        <v>0</v>
      </c>
      <c r="R35" s="106">
        <v>0</v>
      </c>
      <c r="S35" s="106">
        <v>0</v>
      </c>
      <c r="T35" s="106">
        <v>0</v>
      </c>
      <c r="U35" s="106">
        <v>0</v>
      </c>
      <c r="V35" s="106">
        <v>0</v>
      </c>
      <c r="W35" s="106">
        <v>0</v>
      </c>
      <c r="X35" s="106">
        <v>0</v>
      </c>
      <c r="Y35" s="106">
        <v>0</v>
      </c>
      <c r="Z35" s="106">
        <v>0</v>
      </c>
      <c r="AA35" s="106">
        <v>0</v>
      </c>
      <c r="AB35" s="106">
        <v>0</v>
      </c>
      <c r="AC35" s="106">
        <v>0</v>
      </c>
      <c r="AD35" s="106">
        <v>0</v>
      </c>
      <c r="AE35" s="106">
        <v>0</v>
      </c>
      <c r="AF35" s="106">
        <v>0</v>
      </c>
      <c r="AG35" s="106">
        <v>0</v>
      </c>
      <c r="AH35" s="106">
        <v>0</v>
      </c>
      <c r="AI35" s="106">
        <v>0</v>
      </c>
      <c r="AJ35" s="106">
        <v>0</v>
      </c>
      <c r="AK35" s="106">
        <v>0</v>
      </c>
      <c r="AL35" s="106">
        <v>0</v>
      </c>
      <c r="AM35" s="106">
        <v>148308</v>
      </c>
      <c r="AN35" s="107">
        <v>0</v>
      </c>
      <c r="AO35" s="108">
        <v>148308</v>
      </c>
      <c r="AP35" s="108">
        <v>148308</v>
      </c>
      <c r="AQ35" s="91">
        <v>0</v>
      </c>
      <c r="AR35" s="89">
        <v>130791</v>
      </c>
      <c r="AS35" s="89">
        <v>6390811</v>
      </c>
      <c r="AT35" s="89">
        <v>0</v>
      </c>
      <c r="AU35" s="89">
        <v>0</v>
      </c>
      <c r="AV35" s="89">
        <v>0</v>
      </c>
      <c r="AW35" s="89">
        <v>6521602</v>
      </c>
      <c r="AX35" s="89">
        <v>6669910</v>
      </c>
      <c r="AY35" s="89">
        <v>0</v>
      </c>
      <c r="AZ35" s="91">
        <v>0</v>
      </c>
      <c r="BA35" s="89">
        <v>0</v>
      </c>
      <c r="BB35" s="89">
        <v>0</v>
      </c>
      <c r="BC35" s="101">
        <v>0</v>
      </c>
      <c r="BD35" s="101">
        <v>0</v>
      </c>
      <c r="BE35" s="101">
        <v>0</v>
      </c>
      <c r="BF35" s="101">
        <v>6521602</v>
      </c>
      <c r="BG35" s="90">
        <v>6669910</v>
      </c>
      <c r="BH35" s="102">
        <v>0</v>
      </c>
      <c r="BI35" s="89">
        <v>0</v>
      </c>
      <c r="BJ35" s="91">
        <v>0</v>
      </c>
      <c r="BK35" s="89">
        <v>0</v>
      </c>
      <c r="BL35" s="91">
        <v>0</v>
      </c>
      <c r="BM35" s="89">
        <v>0</v>
      </c>
      <c r="BN35" s="89">
        <v>0</v>
      </c>
      <c r="BO35" s="89">
        <v>0</v>
      </c>
      <c r="BP35" s="89">
        <v>0</v>
      </c>
      <c r="BQ35" s="109">
        <v>6521602</v>
      </c>
      <c r="BR35" s="103">
        <v>6669910</v>
      </c>
    </row>
    <row r="36" spans="1:70">
      <c r="A36" s="80" t="s">
        <v>591</v>
      </c>
      <c r="B36" s="80" t="s">
        <v>86</v>
      </c>
      <c r="C36" s="104">
        <v>22</v>
      </c>
      <c r="D36" s="105">
        <v>0</v>
      </c>
      <c r="E36" s="105">
        <v>4</v>
      </c>
      <c r="F36" s="105">
        <v>1</v>
      </c>
      <c r="G36" s="105">
        <v>11</v>
      </c>
      <c r="H36" s="105">
        <v>96</v>
      </c>
      <c r="I36" s="106">
        <v>0</v>
      </c>
      <c r="J36" s="106">
        <v>8</v>
      </c>
      <c r="K36" s="106">
        <v>6</v>
      </c>
      <c r="L36" s="106">
        <v>5</v>
      </c>
      <c r="M36" s="106">
        <v>0</v>
      </c>
      <c r="N36" s="106">
        <v>28</v>
      </c>
      <c r="O36" s="106">
        <v>0</v>
      </c>
      <c r="P36" s="106">
        <v>48</v>
      </c>
      <c r="Q36" s="106">
        <v>46</v>
      </c>
      <c r="R36" s="106">
        <v>235</v>
      </c>
      <c r="S36" s="106">
        <v>353</v>
      </c>
      <c r="T36" s="106">
        <v>349</v>
      </c>
      <c r="U36" s="106">
        <v>170</v>
      </c>
      <c r="V36" s="106">
        <v>24</v>
      </c>
      <c r="W36" s="106">
        <v>496</v>
      </c>
      <c r="X36" s="106">
        <v>272</v>
      </c>
      <c r="Y36" s="106">
        <v>42</v>
      </c>
      <c r="Z36" s="106">
        <v>0</v>
      </c>
      <c r="AA36" s="106">
        <v>1944</v>
      </c>
      <c r="AB36" s="106">
        <v>1220</v>
      </c>
      <c r="AC36" s="106">
        <v>16</v>
      </c>
      <c r="AD36" s="106">
        <v>15031</v>
      </c>
      <c r="AE36" s="106">
        <v>49188</v>
      </c>
      <c r="AF36" s="106">
        <v>1463</v>
      </c>
      <c r="AG36" s="106">
        <v>5</v>
      </c>
      <c r="AH36" s="106">
        <v>46</v>
      </c>
      <c r="AI36" s="106">
        <v>0</v>
      </c>
      <c r="AJ36" s="106">
        <v>7540</v>
      </c>
      <c r="AK36" s="106">
        <v>1641</v>
      </c>
      <c r="AL36" s="106">
        <v>0</v>
      </c>
      <c r="AM36" s="106">
        <v>95</v>
      </c>
      <c r="AN36" s="107">
        <v>96814</v>
      </c>
      <c r="AO36" s="108">
        <v>80405</v>
      </c>
      <c r="AP36" s="108">
        <v>177219</v>
      </c>
      <c r="AQ36" s="91">
        <v>0</v>
      </c>
      <c r="AR36" s="89">
        <v>1821251</v>
      </c>
      <c r="AS36" s="89">
        <v>1559413</v>
      </c>
      <c r="AT36" s="89">
        <v>353197</v>
      </c>
      <c r="AU36" s="89">
        <v>1075858</v>
      </c>
      <c r="AV36" s="89">
        <v>0</v>
      </c>
      <c r="AW36" s="89">
        <v>4809719</v>
      </c>
      <c r="AX36" s="89">
        <v>4986938</v>
      </c>
      <c r="AY36" s="89">
        <v>1745490</v>
      </c>
      <c r="AZ36" s="91">
        <v>0</v>
      </c>
      <c r="BA36" s="89">
        <v>387747</v>
      </c>
      <c r="BB36" s="89">
        <v>2133237</v>
      </c>
      <c r="BC36" s="101">
        <v>117547</v>
      </c>
      <c r="BD36" s="101">
        <v>117547</v>
      </c>
      <c r="BE36" s="101">
        <v>2250784</v>
      </c>
      <c r="BF36" s="101">
        <v>7060503</v>
      </c>
      <c r="BG36" s="90">
        <v>7237722</v>
      </c>
      <c r="BH36" s="102">
        <v>-8559</v>
      </c>
      <c r="BI36" s="89">
        <v>0</v>
      </c>
      <c r="BJ36" s="91">
        <v>-58828</v>
      </c>
      <c r="BK36" s="89">
        <v>-67387</v>
      </c>
      <c r="BL36" s="91">
        <v>-128694</v>
      </c>
      <c r="BM36" s="89">
        <v>0</v>
      </c>
      <c r="BN36" s="89">
        <v>0</v>
      </c>
      <c r="BO36" s="89">
        <v>-128694</v>
      </c>
      <c r="BP36" s="89">
        <v>-196081</v>
      </c>
      <c r="BQ36" s="109">
        <v>6864422</v>
      </c>
      <c r="BR36" s="103">
        <v>7041641</v>
      </c>
    </row>
    <row r="37" spans="1:70">
      <c r="A37" s="80" t="s">
        <v>592</v>
      </c>
      <c r="B37" s="80" t="s">
        <v>87</v>
      </c>
      <c r="C37" s="104">
        <v>490</v>
      </c>
      <c r="D37" s="105">
        <v>0</v>
      </c>
      <c r="E37" s="105">
        <v>0</v>
      </c>
      <c r="F37" s="105">
        <v>0</v>
      </c>
      <c r="G37" s="105">
        <v>0</v>
      </c>
      <c r="H37" s="105">
        <v>5</v>
      </c>
      <c r="I37" s="106">
        <v>0</v>
      </c>
      <c r="J37" s="106">
        <v>0</v>
      </c>
      <c r="K37" s="106">
        <v>0</v>
      </c>
      <c r="L37" s="106">
        <v>0</v>
      </c>
      <c r="M37" s="106">
        <v>0</v>
      </c>
      <c r="N37" s="106">
        <v>0</v>
      </c>
      <c r="O37" s="106">
        <v>0</v>
      </c>
      <c r="P37" s="106">
        <v>0</v>
      </c>
      <c r="Q37" s="106">
        <v>0</v>
      </c>
      <c r="R37" s="106">
        <v>0</v>
      </c>
      <c r="S37" s="106">
        <v>0</v>
      </c>
      <c r="T37" s="106">
        <v>0</v>
      </c>
      <c r="U37" s="106">
        <v>0</v>
      </c>
      <c r="V37" s="106">
        <v>7</v>
      </c>
      <c r="W37" s="106">
        <v>4</v>
      </c>
      <c r="X37" s="106">
        <v>13</v>
      </c>
      <c r="Y37" s="106">
        <v>158</v>
      </c>
      <c r="Z37" s="106">
        <v>0</v>
      </c>
      <c r="AA37" s="106">
        <v>240</v>
      </c>
      <c r="AB37" s="106">
        <v>2189</v>
      </c>
      <c r="AC37" s="106">
        <v>65</v>
      </c>
      <c r="AD37" s="106">
        <v>5323</v>
      </c>
      <c r="AE37" s="106">
        <v>8161</v>
      </c>
      <c r="AF37" s="106">
        <v>260</v>
      </c>
      <c r="AG37" s="106">
        <v>156</v>
      </c>
      <c r="AH37" s="106">
        <v>110096</v>
      </c>
      <c r="AI37" s="106">
        <v>0</v>
      </c>
      <c r="AJ37" s="106">
        <v>840</v>
      </c>
      <c r="AK37" s="106">
        <v>550</v>
      </c>
      <c r="AL37" s="106">
        <v>0</v>
      </c>
      <c r="AM37" s="106">
        <v>1800</v>
      </c>
      <c r="AN37" s="107">
        <v>6150</v>
      </c>
      <c r="AO37" s="108">
        <v>130357</v>
      </c>
      <c r="AP37" s="108">
        <v>136507</v>
      </c>
      <c r="AQ37" s="91">
        <v>184300</v>
      </c>
      <c r="AR37" s="89">
        <v>2121797</v>
      </c>
      <c r="AS37" s="89">
        <v>4715044</v>
      </c>
      <c r="AT37" s="89">
        <v>0</v>
      </c>
      <c r="AU37" s="89">
        <v>0</v>
      </c>
      <c r="AV37" s="89">
        <v>0</v>
      </c>
      <c r="AW37" s="89">
        <v>7021141</v>
      </c>
      <c r="AX37" s="89">
        <v>7157648</v>
      </c>
      <c r="AY37" s="89">
        <v>21333</v>
      </c>
      <c r="AZ37" s="91">
        <v>0</v>
      </c>
      <c r="BA37" s="89">
        <v>203480</v>
      </c>
      <c r="BB37" s="89">
        <v>224813</v>
      </c>
      <c r="BC37" s="101">
        <v>88</v>
      </c>
      <c r="BD37" s="101">
        <v>88</v>
      </c>
      <c r="BE37" s="101">
        <v>224901</v>
      </c>
      <c r="BF37" s="101">
        <v>7246042</v>
      </c>
      <c r="BG37" s="90">
        <v>7382549</v>
      </c>
      <c r="BH37" s="102">
        <v>0</v>
      </c>
      <c r="BI37" s="89">
        <v>0</v>
      </c>
      <c r="BJ37" s="91">
        <v>-102259</v>
      </c>
      <c r="BK37" s="89">
        <v>-102259</v>
      </c>
      <c r="BL37" s="91">
        <v>-748</v>
      </c>
      <c r="BM37" s="89">
        <v>0</v>
      </c>
      <c r="BN37" s="89">
        <v>0</v>
      </c>
      <c r="BO37" s="89">
        <v>-748</v>
      </c>
      <c r="BP37" s="89">
        <v>-103007</v>
      </c>
      <c r="BQ37" s="109">
        <v>7143035</v>
      </c>
      <c r="BR37" s="103">
        <v>7279542</v>
      </c>
    </row>
    <row r="38" spans="1:70">
      <c r="A38" s="80" t="s">
        <v>593</v>
      </c>
      <c r="B38" s="80" t="s">
        <v>88</v>
      </c>
      <c r="C38" s="104">
        <v>70</v>
      </c>
      <c r="D38" s="105">
        <v>14</v>
      </c>
      <c r="E38" s="105">
        <v>415</v>
      </c>
      <c r="F38" s="105">
        <v>48</v>
      </c>
      <c r="G38" s="105">
        <v>121</v>
      </c>
      <c r="H38" s="105">
        <v>699</v>
      </c>
      <c r="I38" s="106">
        <v>17</v>
      </c>
      <c r="J38" s="106">
        <v>68</v>
      </c>
      <c r="K38" s="106">
        <v>119</v>
      </c>
      <c r="L38" s="106">
        <v>46</v>
      </c>
      <c r="M38" s="106">
        <v>13</v>
      </c>
      <c r="N38" s="106">
        <v>108</v>
      </c>
      <c r="O38" s="106">
        <v>622</v>
      </c>
      <c r="P38" s="106">
        <v>501</v>
      </c>
      <c r="Q38" s="106">
        <v>311</v>
      </c>
      <c r="R38" s="106">
        <v>106</v>
      </c>
      <c r="S38" s="106">
        <v>165</v>
      </c>
      <c r="T38" s="106">
        <v>314</v>
      </c>
      <c r="U38" s="106">
        <v>279</v>
      </c>
      <c r="V38" s="106">
        <v>327</v>
      </c>
      <c r="W38" s="106">
        <v>4024</v>
      </c>
      <c r="X38" s="106">
        <v>1493</v>
      </c>
      <c r="Y38" s="106">
        <v>2969</v>
      </c>
      <c r="Z38" s="106">
        <v>428</v>
      </c>
      <c r="AA38" s="106">
        <v>3490</v>
      </c>
      <c r="AB38" s="106">
        <v>7212</v>
      </c>
      <c r="AC38" s="106">
        <v>4191</v>
      </c>
      <c r="AD38" s="106">
        <v>4179</v>
      </c>
      <c r="AE38" s="106">
        <v>14588</v>
      </c>
      <c r="AF38" s="106">
        <v>32</v>
      </c>
      <c r="AG38" s="106">
        <v>9587</v>
      </c>
      <c r="AH38" s="106">
        <v>4082</v>
      </c>
      <c r="AI38" s="106">
        <v>0</v>
      </c>
      <c r="AJ38" s="106">
        <v>28349</v>
      </c>
      <c r="AK38" s="106">
        <v>15879</v>
      </c>
      <c r="AL38" s="106">
        <v>0</v>
      </c>
      <c r="AM38" s="106">
        <v>2898</v>
      </c>
      <c r="AN38" s="107">
        <v>126495</v>
      </c>
      <c r="AO38" s="108">
        <v>107764</v>
      </c>
      <c r="AP38" s="108">
        <v>234259</v>
      </c>
      <c r="AQ38" s="91">
        <v>0</v>
      </c>
      <c r="AR38" s="89">
        <v>441097</v>
      </c>
      <c r="AS38" s="89">
        <v>0</v>
      </c>
      <c r="AT38" s="89">
        <v>0</v>
      </c>
      <c r="AU38" s="89">
        <v>0</v>
      </c>
      <c r="AV38" s="89">
        <v>0</v>
      </c>
      <c r="AW38" s="89">
        <v>441097</v>
      </c>
      <c r="AX38" s="89">
        <v>675356</v>
      </c>
      <c r="AY38" s="89">
        <v>34708</v>
      </c>
      <c r="AZ38" s="91">
        <v>0</v>
      </c>
      <c r="BA38" s="89">
        <v>14479</v>
      </c>
      <c r="BB38" s="89">
        <v>49187</v>
      </c>
      <c r="BC38" s="101">
        <v>9253</v>
      </c>
      <c r="BD38" s="101">
        <v>9253</v>
      </c>
      <c r="BE38" s="101">
        <v>58440</v>
      </c>
      <c r="BF38" s="101">
        <v>499537</v>
      </c>
      <c r="BG38" s="90">
        <v>733796</v>
      </c>
      <c r="BH38" s="102">
        <v>-112231</v>
      </c>
      <c r="BI38" s="89">
        <v>0</v>
      </c>
      <c r="BJ38" s="91">
        <v>-5209</v>
      </c>
      <c r="BK38" s="89">
        <v>-117440</v>
      </c>
      <c r="BL38" s="91">
        <v>-26796</v>
      </c>
      <c r="BM38" s="89">
        <v>0</v>
      </c>
      <c r="BN38" s="89">
        <v>0</v>
      </c>
      <c r="BO38" s="89">
        <v>-26796</v>
      </c>
      <c r="BP38" s="89">
        <v>-144236</v>
      </c>
      <c r="BQ38" s="109">
        <v>355301</v>
      </c>
      <c r="BR38" s="103">
        <v>589560</v>
      </c>
    </row>
    <row r="39" spans="1:70">
      <c r="A39" s="80" t="s">
        <v>594</v>
      </c>
      <c r="B39" s="80" t="s">
        <v>89</v>
      </c>
      <c r="C39" s="104">
        <v>2404</v>
      </c>
      <c r="D39" s="105">
        <v>281</v>
      </c>
      <c r="E39" s="105">
        <v>17040</v>
      </c>
      <c r="F39" s="105">
        <v>2608</v>
      </c>
      <c r="G39" s="105">
        <v>4802</v>
      </c>
      <c r="H39" s="105">
        <v>26691</v>
      </c>
      <c r="I39" s="106">
        <v>767</v>
      </c>
      <c r="J39" s="106">
        <v>4227</v>
      </c>
      <c r="K39" s="106">
        <v>5973</v>
      </c>
      <c r="L39" s="106">
        <v>1054</v>
      </c>
      <c r="M39" s="106">
        <v>570</v>
      </c>
      <c r="N39" s="106">
        <v>4874</v>
      </c>
      <c r="O39" s="106">
        <v>7177</v>
      </c>
      <c r="P39" s="106">
        <v>6995</v>
      </c>
      <c r="Q39" s="106">
        <v>8867</v>
      </c>
      <c r="R39" s="106">
        <v>6288</v>
      </c>
      <c r="S39" s="106">
        <v>16468</v>
      </c>
      <c r="T39" s="106">
        <v>12299</v>
      </c>
      <c r="U39" s="106">
        <v>55914</v>
      </c>
      <c r="V39" s="106">
        <v>24754</v>
      </c>
      <c r="W39" s="106">
        <v>695772</v>
      </c>
      <c r="X39" s="106">
        <v>43429</v>
      </c>
      <c r="Y39" s="106">
        <v>104115</v>
      </c>
      <c r="Z39" s="106">
        <v>15209</v>
      </c>
      <c r="AA39" s="106">
        <v>900887</v>
      </c>
      <c r="AB39" s="106">
        <v>669088</v>
      </c>
      <c r="AC39" s="106">
        <v>426565</v>
      </c>
      <c r="AD39" s="106">
        <v>782690</v>
      </c>
      <c r="AE39" s="106">
        <v>3470092</v>
      </c>
      <c r="AF39" s="106">
        <v>717977</v>
      </c>
      <c r="AG39" s="106">
        <v>461856</v>
      </c>
      <c r="AH39" s="106">
        <v>248090</v>
      </c>
      <c r="AI39" s="106">
        <v>35073</v>
      </c>
      <c r="AJ39" s="106">
        <v>3917637</v>
      </c>
      <c r="AK39" s="106">
        <v>162909</v>
      </c>
      <c r="AL39" s="106">
        <v>0</v>
      </c>
      <c r="AM39" s="106">
        <v>23883</v>
      </c>
      <c r="AN39" s="107">
        <v>3831163</v>
      </c>
      <c r="AO39" s="108">
        <v>12885325</v>
      </c>
      <c r="AP39" s="108">
        <v>16716488</v>
      </c>
      <c r="AQ39" s="91">
        <v>18525</v>
      </c>
      <c r="AR39" s="89">
        <v>462924</v>
      </c>
      <c r="AS39" s="89">
        <v>0</v>
      </c>
      <c r="AT39" s="89">
        <v>21888</v>
      </c>
      <c r="AU39" s="89">
        <v>71974</v>
      </c>
      <c r="AV39" s="89">
        <v>0</v>
      </c>
      <c r="AW39" s="89">
        <v>575311</v>
      </c>
      <c r="AX39" s="89">
        <v>17291799</v>
      </c>
      <c r="AY39" s="89">
        <v>8392729</v>
      </c>
      <c r="AZ39" s="91">
        <v>0</v>
      </c>
      <c r="BA39" s="89">
        <v>31669</v>
      </c>
      <c r="BB39" s="89">
        <v>8424398</v>
      </c>
      <c r="BC39" s="101">
        <v>1274432</v>
      </c>
      <c r="BD39" s="101">
        <v>1274432</v>
      </c>
      <c r="BE39" s="101">
        <v>9698830</v>
      </c>
      <c r="BF39" s="101">
        <v>10274141</v>
      </c>
      <c r="BG39" s="90">
        <v>26990629</v>
      </c>
      <c r="BH39" s="102">
        <v>-634654</v>
      </c>
      <c r="BI39" s="89">
        <v>0</v>
      </c>
      <c r="BJ39" s="91">
        <v>-15301</v>
      </c>
      <c r="BK39" s="89">
        <v>-649955</v>
      </c>
      <c r="BL39" s="91">
        <v>-657997</v>
      </c>
      <c r="BM39" s="89">
        <v>0</v>
      </c>
      <c r="BN39" s="89">
        <v>0</v>
      </c>
      <c r="BO39" s="89">
        <v>-657997</v>
      </c>
      <c r="BP39" s="89">
        <v>-1307952</v>
      </c>
      <c r="BQ39" s="109">
        <v>8966189</v>
      </c>
      <c r="BR39" s="103">
        <v>25682677</v>
      </c>
    </row>
    <row r="40" spans="1:70">
      <c r="A40" s="80" t="s">
        <v>595</v>
      </c>
      <c r="B40" s="80" t="s">
        <v>90</v>
      </c>
      <c r="C40" s="104">
        <v>92</v>
      </c>
      <c r="D40" s="105">
        <v>0</v>
      </c>
      <c r="E40" s="105">
        <v>119</v>
      </c>
      <c r="F40" s="105">
        <v>10</v>
      </c>
      <c r="G40" s="105">
        <v>20</v>
      </c>
      <c r="H40" s="105">
        <v>45</v>
      </c>
      <c r="I40" s="106">
        <v>0</v>
      </c>
      <c r="J40" s="106">
        <v>16</v>
      </c>
      <c r="K40" s="106">
        <v>8</v>
      </c>
      <c r="L40" s="106">
        <v>9</v>
      </c>
      <c r="M40" s="106">
        <v>1</v>
      </c>
      <c r="N40" s="106">
        <v>16</v>
      </c>
      <c r="O40" s="106">
        <v>29</v>
      </c>
      <c r="P40" s="106">
        <v>50</v>
      </c>
      <c r="Q40" s="106">
        <v>31</v>
      </c>
      <c r="R40" s="106">
        <v>30</v>
      </c>
      <c r="S40" s="106">
        <v>52</v>
      </c>
      <c r="T40" s="106">
        <v>73</v>
      </c>
      <c r="U40" s="106">
        <v>128</v>
      </c>
      <c r="V40" s="106">
        <v>235</v>
      </c>
      <c r="W40" s="106">
        <v>1634</v>
      </c>
      <c r="X40" s="106">
        <v>56</v>
      </c>
      <c r="Y40" s="106">
        <v>211</v>
      </c>
      <c r="Z40" s="106">
        <v>20</v>
      </c>
      <c r="AA40" s="106">
        <v>16435</v>
      </c>
      <c r="AB40" s="106">
        <v>1732</v>
      </c>
      <c r="AC40" s="106">
        <v>5074</v>
      </c>
      <c r="AD40" s="106">
        <v>8061</v>
      </c>
      <c r="AE40" s="106">
        <v>331562</v>
      </c>
      <c r="AF40" s="106">
        <v>4398</v>
      </c>
      <c r="AG40" s="106">
        <v>15057</v>
      </c>
      <c r="AH40" s="106">
        <v>81432</v>
      </c>
      <c r="AI40" s="106">
        <v>1738</v>
      </c>
      <c r="AJ40" s="106">
        <v>56696</v>
      </c>
      <c r="AK40" s="106">
        <v>172666</v>
      </c>
      <c r="AL40" s="106">
        <v>0</v>
      </c>
      <c r="AM40" s="106">
        <v>1002</v>
      </c>
      <c r="AN40" s="107">
        <v>20264</v>
      </c>
      <c r="AO40" s="108">
        <v>698738</v>
      </c>
      <c r="AP40" s="108">
        <v>719002</v>
      </c>
      <c r="AQ40" s="91">
        <v>2311993</v>
      </c>
      <c r="AR40" s="89">
        <v>6179572</v>
      </c>
      <c r="AS40" s="89">
        <v>0</v>
      </c>
      <c r="AT40" s="89">
        <v>0</v>
      </c>
      <c r="AU40" s="89">
        <v>0</v>
      </c>
      <c r="AV40" s="89">
        <v>0</v>
      </c>
      <c r="AW40" s="89">
        <v>8491565</v>
      </c>
      <c r="AX40" s="89">
        <v>9210567</v>
      </c>
      <c r="AY40" s="89">
        <v>202800</v>
      </c>
      <c r="AZ40" s="91">
        <v>582487</v>
      </c>
      <c r="BA40" s="89">
        <v>1289511</v>
      </c>
      <c r="BB40" s="89">
        <v>2074798</v>
      </c>
      <c r="BC40" s="101">
        <v>462133</v>
      </c>
      <c r="BD40" s="101">
        <v>462133</v>
      </c>
      <c r="BE40" s="101">
        <v>2536931</v>
      </c>
      <c r="BF40" s="101">
        <v>11028496</v>
      </c>
      <c r="BG40" s="90">
        <v>11747498</v>
      </c>
      <c r="BH40" s="102">
        <v>-116060</v>
      </c>
      <c r="BI40" s="89">
        <v>-556953</v>
      </c>
      <c r="BJ40" s="91">
        <v>-806115</v>
      </c>
      <c r="BK40" s="89">
        <v>-1479128</v>
      </c>
      <c r="BL40" s="91">
        <v>-235620</v>
      </c>
      <c r="BM40" s="89">
        <v>0</v>
      </c>
      <c r="BN40" s="89">
        <v>0</v>
      </c>
      <c r="BO40" s="89">
        <v>-235620</v>
      </c>
      <c r="BP40" s="89">
        <v>-1714748</v>
      </c>
      <c r="BQ40" s="109">
        <v>9313748</v>
      </c>
      <c r="BR40" s="103">
        <v>10032750</v>
      </c>
    </row>
    <row r="41" spans="1:70">
      <c r="A41" s="80" t="s">
        <v>596</v>
      </c>
      <c r="B41" s="80" t="s">
        <v>91</v>
      </c>
      <c r="C41" s="104">
        <v>128</v>
      </c>
      <c r="D41" s="105">
        <v>3</v>
      </c>
      <c r="E41" s="105">
        <v>372</v>
      </c>
      <c r="F41" s="105">
        <v>54</v>
      </c>
      <c r="G41" s="105">
        <v>115</v>
      </c>
      <c r="H41" s="105">
        <v>134</v>
      </c>
      <c r="I41" s="106">
        <v>2</v>
      </c>
      <c r="J41" s="106">
        <v>8</v>
      </c>
      <c r="K41" s="106">
        <v>48</v>
      </c>
      <c r="L41" s="106">
        <v>20</v>
      </c>
      <c r="M41" s="106">
        <v>11</v>
      </c>
      <c r="N41" s="106">
        <v>44</v>
      </c>
      <c r="O41" s="106">
        <v>109</v>
      </c>
      <c r="P41" s="106">
        <v>178</v>
      </c>
      <c r="Q41" s="106">
        <v>171</v>
      </c>
      <c r="R41" s="106">
        <v>86</v>
      </c>
      <c r="S41" s="106">
        <v>213</v>
      </c>
      <c r="T41" s="106">
        <v>211</v>
      </c>
      <c r="U41" s="106">
        <v>375</v>
      </c>
      <c r="V41" s="106">
        <v>595</v>
      </c>
      <c r="W41" s="106">
        <v>2513</v>
      </c>
      <c r="X41" s="106">
        <v>44</v>
      </c>
      <c r="Y41" s="106">
        <v>593</v>
      </c>
      <c r="Z41" s="106">
        <v>541</v>
      </c>
      <c r="AA41" s="106">
        <v>9994</v>
      </c>
      <c r="AB41" s="106">
        <v>12181</v>
      </c>
      <c r="AC41" s="106">
        <v>4274</v>
      </c>
      <c r="AD41" s="106">
        <v>8441</v>
      </c>
      <c r="AE41" s="106">
        <v>21144</v>
      </c>
      <c r="AF41" s="106">
        <v>18204</v>
      </c>
      <c r="AG41" s="106">
        <v>21256</v>
      </c>
      <c r="AH41" s="106">
        <v>8701</v>
      </c>
      <c r="AI41" s="106">
        <v>1164</v>
      </c>
      <c r="AJ41" s="106">
        <v>15438</v>
      </c>
      <c r="AK41" s="106">
        <v>6482</v>
      </c>
      <c r="AL41" s="106">
        <v>0</v>
      </c>
      <c r="AM41" s="106">
        <v>115</v>
      </c>
      <c r="AN41" s="107">
        <v>155881</v>
      </c>
      <c r="AO41" s="108">
        <v>133962</v>
      </c>
      <c r="AP41" s="108">
        <v>289843</v>
      </c>
      <c r="AQ41" s="91">
        <v>0</v>
      </c>
      <c r="AR41" s="89">
        <v>0</v>
      </c>
      <c r="AS41" s="89">
        <v>0</v>
      </c>
      <c r="AT41" s="89">
        <v>0</v>
      </c>
      <c r="AU41" s="89">
        <v>0</v>
      </c>
      <c r="AV41" s="89">
        <v>0</v>
      </c>
      <c r="AW41" s="89">
        <v>0</v>
      </c>
      <c r="AX41" s="89">
        <v>289843</v>
      </c>
      <c r="AY41" s="89">
        <v>0</v>
      </c>
      <c r="AZ41" s="91">
        <v>0</v>
      </c>
      <c r="BA41" s="89">
        <v>0</v>
      </c>
      <c r="BB41" s="89">
        <v>0</v>
      </c>
      <c r="BC41" s="101">
        <v>0</v>
      </c>
      <c r="BD41" s="101">
        <v>0</v>
      </c>
      <c r="BE41" s="101">
        <v>0</v>
      </c>
      <c r="BF41" s="101">
        <v>0</v>
      </c>
      <c r="BG41" s="90">
        <v>289843</v>
      </c>
      <c r="BH41" s="102">
        <v>0</v>
      </c>
      <c r="BI41" s="89">
        <v>0</v>
      </c>
      <c r="BJ41" s="91">
        <v>0</v>
      </c>
      <c r="BK41" s="89">
        <v>0</v>
      </c>
      <c r="BL41" s="91">
        <v>0</v>
      </c>
      <c r="BM41" s="89">
        <v>0</v>
      </c>
      <c r="BN41" s="89">
        <v>0</v>
      </c>
      <c r="BO41" s="89">
        <v>0</v>
      </c>
      <c r="BP41" s="89">
        <v>0</v>
      </c>
      <c r="BQ41" s="109">
        <v>0</v>
      </c>
      <c r="BR41" s="103">
        <v>289843</v>
      </c>
    </row>
    <row r="42" spans="1:70">
      <c r="A42" s="80" t="s">
        <v>597</v>
      </c>
      <c r="B42" s="80" t="s">
        <v>93</v>
      </c>
      <c r="C42" s="104">
        <v>376</v>
      </c>
      <c r="D42" s="105">
        <v>186</v>
      </c>
      <c r="E42" s="105">
        <v>5441</v>
      </c>
      <c r="F42" s="105">
        <v>151</v>
      </c>
      <c r="G42" s="105">
        <v>753</v>
      </c>
      <c r="H42" s="105">
        <v>716</v>
      </c>
      <c r="I42" s="106">
        <v>108</v>
      </c>
      <c r="J42" s="106">
        <v>529</v>
      </c>
      <c r="K42" s="106">
        <v>1709</v>
      </c>
      <c r="L42" s="106">
        <v>714</v>
      </c>
      <c r="M42" s="106">
        <v>329</v>
      </c>
      <c r="N42" s="106">
        <v>937</v>
      </c>
      <c r="O42" s="106">
        <v>2565</v>
      </c>
      <c r="P42" s="106">
        <v>2260</v>
      </c>
      <c r="Q42" s="106">
        <v>1455</v>
      </c>
      <c r="R42" s="106">
        <v>160</v>
      </c>
      <c r="S42" s="106">
        <v>936</v>
      </c>
      <c r="T42" s="106">
        <v>796</v>
      </c>
      <c r="U42" s="106">
        <v>3108</v>
      </c>
      <c r="V42" s="106">
        <v>2000</v>
      </c>
      <c r="W42" s="106">
        <v>131537</v>
      </c>
      <c r="X42" s="106">
        <v>3992</v>
      </c>
      <c r="Y42" s="106">
        <v>6398</v>
      </c>
      <c r="Z42" s="106">
        <v>5732</v>
      </c>
      <c r="AA42" s="106">
        <v>126042</v>
      </c>
      <c r="AB42" s="106">
        <v>52415</v>
      </c>
      <c r="AC42" s="106">
        <v>49266</v>
      </c>
      <c r="AD42" s="106">
        <v>69768</v>
      </c>
      <c r="AE42" s="106">
        <v>54162</v>
      </c>
      <c r="AF42" s="106">
        <v>7962</v>
      </c>
      <c r="AG42" s="106">
        <v>67930</v>
      </c>
      <c r="AH42" s="106">
        <v>30885</v>
      </c>
      <c r="AI42" s="106">
        <v>2677</v>
      </c>
      <c r="AJ42" s="106">
        <v>92563</v>
      </c>
      <c r="AK42" s="106">
        <v>24724</v>
      </c>
      <c r="AL42" s="106">
        <v>142</v>
      </c>
      <c r="AM42" s="106">
        <v>0</v>
      </c>
      <c r="AN42" s="107">
        <v>3080</v>
      </c>
      <c r="AO42" s="108">
        <v>751424</v>
      </c>
      <c r="AP42" s="108">
        <v>754504</v>
      </c>
      <c r="AQ42" s="91">
        <v>0</v>
      </c>
      <c r="AR42" s="89">
        <v>1269</v>
      </c>
      <c r="AS42" s="89">
        <v>0</v>
      </c>
      <c r="AT42" s="89">
        <v>0</v>
      </c>
      <c r="AU42" s="89">
        <v>0</v>
      </c>
      <c r="AV42" s="89">
        <v>0</v>
      </c>
      <c r="AW42" s="89">
        <v>1269</v>
      </c>
      <c r="AX42" s="89">
        <v>755773</v>
      </c>
      <c r="AY42" s="89">
        <v>0</v>
      </c>
      <c r="AZ42" s="91">
        <v>0</v>
      </c>
      <c r="BA42" s="89">
        <v>177</v>
      </c>
      <c r="BB42" s="89">
        <v>177</v>
      </c>
      <c r="BC42" s="101">
        <v>1580</v>
      </c>
      <c r="BD42" s="101">
        <v>1580</v>
      </c>
      <c r="BE42" s="101">
        <v>1757</v>
      </c>
      <c r="BF42" s="101">
        <v>3026</v>
      </c>
      <c r="BG42" s="90">
        <v>757530</v>
      </c>
      <c r="BH42" s="102">
        <v>0</v>
      </c>
      <c r="BI42" s="89">
        <v>0</v>
      </c>
      <c r="BJ42" s="91">
        <v>-66</v>
      </c>
      <c r="BK42" s="89">
        <v>-66</v>
      </c>
      <c r="BL42" s="91">
        <v>-7051</v>
      </c>
      <c r="BM42" s="89">
        <v>0</v>
      </c>
      <c r="BN42" s="89">
        <v>0</v>
      </c>
      <c r="BO42" s="89">
        <v>-7051</v>
      </c>
      <c r="BP42" s="89">
        <v>-7117</v>
      </c>
      <c r="BQ42" s="109">
        <v>-4091</v>
      </c>
      <c r="BR42" s="103">
        <v>750413</v>
      </c>
    </row>
    <row r="43" spans="1:70">
      <c r="A43" s="80" t="s">
        <v>598</v>
      </c>
      <c r="B43" s="80" t="s">
        <v>94</v>
      </c>
      <c r="C43" s="110">
        <v>3833</v>
      </c>
      <c r="D43" s="111">
        <v>1421</v>
      </c>
      <c r="E43" s="111">
        <v>95691</v>
      </c>
      <c r="F43" s="111">
        <v>6697</v>
      </c>
      <c r="G43" s="111">
        <v>20196</v>
      </c>
      <c r="H43" s="111">
        <v>28724</v>
      </c>
      <c r="I43" s="112">
        <v>1560</v>
      </c>
      <c r="J43" s="112">
        <v>9596</v>
      </c>
      <c r="K43" s="112">
        <v>8342</v>
      </c>
      <c r="L43" s="112">
        <v>2617</v>
      </c>
      <c r="M43" s="112">
        <v>2788</v>
      </c>
      <c r="N43" s="112">
        <v>16512</v>
      </c>
      <c r="O43" s="112">
        <v>15301</v>
      </c>
      <c r="P43" s="112">
        <v>24163</v>
      </c>
      <c r="Q43" s="112">
        <v>42961</v>
      </c>
      <c r="R43" s="112">
        <v>18191</v>
      </c>
      <c r="S43" s="112">
        <v>25908</v>
      </c>
      <c r="T43" s="112">
        <v>30681</v>
      </c>
      <c r="U43" s="112">
        <v>62984</v>
      </c>
      <c r="V43" s="112">
        <v>175861</v>
      </c>
      <c r="W43" s="112">
        <v>440766</v>
      </c>
      <c r="X43" s="112">
        <v>91372</v>
      </c>
      <c r="Y43" s="112">
        <v>0</v>
      </c>
      <c r="Z43" s="112">
        <v>21462</v>
      </c>
      <c r="AA43" s="112">
        <v>5117436</v>
      </c>
      <c r="AB43" s="112">
        <v>1647843</v>
      </c>
      <c r="AC43" s="112">
        <v>358686</v>
      </c>
      <c r="AD43" s="112">
        <v>489259</v>
      </c>
      <c r="AE43" s="112">
        <v>1923194</v>
      </c>
      <c r="AF43" s="112">
        <v>0</v>
      </c>
      <c r="AG43" s="112">
        <v>578970</v>
      </c>
      <c r="AH43" s="112">
        <v>616506</v>
      </c>
      <c r="AI43" s="112">
        <v>117191</v>
      </c>
      <c r="AJ43" s="112">
        <v>2662864</v>
      </c>
      <c r="AK43" s="112">
        <v>1099971</v>
      </c>
      <c r="AL43" s="112">
        <v>0</v>
      </c>
      <c r="AM43" s="112">
        <v>0</v>
      </c>
      <c r="AN43" s="113">
        <v>0</v>
      </c>
      <c r="AO43" s="114">
        <v>15759547</v>
      </c>
      <c r="AP43" s="114">
        <v>15759547</v>
      </c>
      <c r="AQ43" s="115">
        <v>0</v>
      </c>
      <c r="AR43" s="116">
        <v>0</v>
      </c>
      <c r="AS43" s="116">
        <v>0</v>
      </c>
      <c r="AT43" s="116">
        <v>0</v>
      </c>
      <c r="AU43" s="116">
        <v>0</v>
      </c>
      <c r="AV43" s="116">
        <v>0</v>
      </c>
      <c r="AW43" s="116">
        <v>0</v>
      </c>
      <c r="AX43" s="116">
        <v>15759547</v>
      </c>
      <c r="AY43" s="116">
        <v>20604657</v>
      </c>
      <c r="AZ43" s="115">
        <v>0</v>
      </c>
      <c r="BA43" s="116">
        <v>0</v>
      </c>
      <c r="BB43" s="89">
        <v>20604657</v>
      </c>
      <c r="BC43" s="117">
        <v>0</v>
      </c>
      <c r="BD43" s="117">
        <v>0</v>
      </c>
      <c r="BE43" s="117">
        <v>20604657</v>
      </c>
      <c r="BF43" s="117">
        <v>20604657</v>
      </c>
      <c r="BG43" s="118">
        <v>36364204</v>
      </c>
      <c r="BH43" s="119">
        <v>-5656735</v>
      </c>
      <c r="BI43" s="116">
        <v>0</v>
      </c>
      <c r="BJ43" s="115">
        <v>0</v>
      </c>
      <c r="BK43" s="116">
        <v>-5656735</v>
      </c>
      <c r="BL43" s="115">
        <v>0</v>
      </c>
      <c r="BM43" s="116">
        <v>0</v>
      </c>
      <c r="BN43" s="116">
        <v>0</v>
      </c>
      <c r="BO43" s="116">
        <v>0</v>
      </c>
      <c r="BP43" s="116">
        <v>-5656735</v>
      </c>
      <c r="BQ43" s="120">
        <v>14947922</v>
      </c>
      <c r="BR43" s="121">
        <v>30707469</v>
      </c>
    </row>
    <row r="44" spans="1:70">
      <c r="A44" s="80" t="s">
        <v>599</v>
      </c>
      <c r="B44" s="80" t="s">
        <v>531</v>
      </c>
      <c r="C44" s="122">
        <v>36417</v>
      </c>
      <c r="D44" s="84">
        <v>4778</v>
      </c>
      <c r="E44" s="84">
        <v>737142</v>
      </c>
      <c r="F44" s="84">
        <v>48107</v>
      </c>
      <c r="G44" s="84">
        <v>171183</v>
      </c>
      <c r="H44" s="84">
        <v>308088</v>
      </c>
      <c r="I44" s="123">
        <v>19556</v>
      </c>
      <c r="J44" s="123">
        <v>126875</v>
      </c>
      <c r="K44" s="123">
        <v>89447</v>
      </c>
      <c r="L44" s="123">
        <v>111908</v>
      </c>
      <c r="M44" s="123">
        <v>54512</v>
      </c>
      <c r="N44" s="123">
        <v>122452</v>
      </c>
      <c r="O44" s="123">
        <v>157543</v>
      </c>
      <c r="P44" s="123">
        <v>194882</v>
      </c>
      <c r="Q44" s="123">
        <v>283369</v>
      </c>
      <c r="R44" s="123">
        <v>176819</v>
      </c>
      <c r="S44" s="123">
        <v>393978</v>
      </c>
      <c r="T44" s="123">
        <v>337594</v>
      </c>
      <c r="U44" s="123">
        <v>1437998</v>
      </c>
      <c r="V44" s="123">
        <v>497350</v>
      </c>
      <c r="W44" s="123">
        <v>4567787</v>
      </c>
      <c r="X44" s="123">
        <v>774551</v>
      </c>
      <c r="Y44" s="123">
        <v>350385</v>
      </c>
      <c r="Z44" s="123">
        <v>121926</v>
      </c>
      <c r="AA44" s="123">
        <v>3635737</v>
      </c>
      <c r="AB44" s="123">
        <v>2542482</v>
      </c>
      <c r="AC44" s="123">
        <v>2256800</v>
      </c>
      <c r="AD44" s="123">
        <v>3881838</v>
      </c>
      <c r="AE44" s="123">
        <v>10027992</v>
      </c>
      <c r="AF44" s="123">
        <v>2394089</v>
      </c>
      <c r="AG44" s="123">
        <v>1614580</v>
      </c>
      <c r="AH44" s="123">
        <v>2475846</v>
      </c>
      <c r="AI44" s="123">
        <v>226130</v>
      </c>
      <c r="AJ44" s="123">
        <v>9945550</v>
      </c>
      <c r="AK44" s="123">
        <v>4490010</v>
      </c>
      <c r="AL44" s="123">
        <v>289843</v>
      </c>
      <c r="AM44" s="123">
        <v>349342</v>
      </c>
      <c r="AN44" s="86">
        <v>10615034</v>
      </c>
      <c r="AO44" s="124">
        <v>55254886</v>
      </c>
      <c r="AP44" s="124">
        <v>65869920</v>
      </c>
      <c r="AQ44" s="125">
        <v>3430066</v>
      </c>
      <c r="AR44" s="126">
        <v>42904446</v>
      </c>
      <c r="AS44" s="126">
        <v>12948437</v>
      </c>
      <c r="AT44" s="126">
        <v>3332147</v>
      </c>
      <c r="AU44" s="126">
        <v>14877846</v>
      </c>
      <c r="AV44" s="126">
        <v>84354</v>
      </c>
      <c r="AW44" s="126">
        <v>77577296</v>
      </c>
      <c r="AX44" s="126">
        <v>143447216</v>
      </c>
      <c r="AY44" s="126">
        <v>44949040</v>
      </c>
      <c r="AZ44" s="125">
        <v>596465</v>
      </c>
      <c r="BA44" s="126">
        <v>4883996</v>
      </c>
      <c r="BB44" s="127">
        <v>50429501</v>
      </c>
      <c r="BC44" s="127">
        <v>5497886</v>
      </c>
      <c r="BD44" s="127">
        <v>5497886</v>
      </c>
      <c r="BE44" s="89">
        <v>55927387</v>
      </c>
      <c r="BF44" s="127">
        <v>133504683</v>
      </c>
      <c r="BG44" s="128">
        <v>199374603</v>
      </c>
      <c r="BH44" s="129">
        <v>-28559478</v>
      </c>
      <c r="BI44" s="126">
        <v>-560913</v>
      </c>
      <c r="BJ44" s="125">
        <v>-2011550</v>
      </c>
      <c r="BK44" s="126">
        <v>-31131941</v>
      </c>
      <c r="BL44" s="125">
        <v>-9287733</v>
      </c>
      <c r="BM44" s="126">
        <v>-131730</v>
      </c>
      <c r="BN44" s="126">
        <v>-495572</v>
      </c>
      <c r="BO44" s="126">
        <v>-9915035</v>
      </c>
      <c r="BP44" s="126">
        <v>-41046976</v>
      </c>
      <c r="BQ44" s="130">
        <v>92457707</v>
      </c>
      <c r="BR44" s="96">
        <v>158327627</v>
      </c>
    </row>
    <row r="45" spans="1:70">
      <c r="A45" s="80" t="s">
        <v>600</v>
      </c>
      <c r="B45" s="80" t="s">
        <v>532</v>
      </c>
      <c r="C45" s="131">
        <v>40250</v>
      </c>
      <c r="D45" s="132">
        <v>6199</v>
      </c>
      <c r="E45" s="132">
        <v>832833</v>
      </c>
      <c r="F45" s="132">
        <v>54804</v>
      </c>
      <c r="G45" s="132">
        <v>191379</v>
      </c>
      <c r="H45" s="132">
        <v>336812</v>
      </c>
      <c r="I45" s="133">
        <v>21116</v>
      </c>
      <c r="J45" s="133">
        <v>136471</v>
      </c>
      <c r="K45" s="133">
        <v>97789</v>
      </c>
      <c r="L45" s="133">
        <v>114525</v>
      </c>
      <c r="M45" s="133">
        <v>57300</v>
      </c>
      <c r="N45" s="133">
        <v>138964</v>
      </c>
      <c r="O45" s="133">
        <v>172844</v>
      </c>
      <c r="P45" s="133">
        <v>219045</v>
      </c>
      <c r="Q45" s="133">
        <v>326330</v>
      </c>
      <c r="R45" s="133">
        <v>195010</v>
      </c>
      <c r="S45" s="133">
        <v>419886</v>
      </c>
      <c r="T45" s="133">
        <v>368275</v>
      </c>
      <c r="U45" s="133">
        <v>1500982</v>
      </c>
      <c r="V45" s="133">
        <v>673211</v>
      </c>
      <c r="W45" s="133">
        <v>5008553</v>
      </c>
      <c r="X45" s="133">
        <v>865923</v>
      </c>
      <c r="Y45" s="133">
        <v>350385</v>
      </c>
      <c r="Z45" s="133">
        <v>143388</v>
      </c>
      <c r="AA45" s="133">
        <v>8753173</v>
      </c>
      <c r="AB45" s="133">
        <v>4190325</v>
      </c>
      <c r="AC45" s="133">
        <v>2615486</v>
      </c>
      <c r="AD45" s="133">
        <v>4371097</v>
      </c>
      <c r="AE45" s="133">
        <v>11951186</v>
      </c>
      <c r="AF45" s="133">
        <v>2394089</v>
      </c>
      <c r="AG45" s="133">
        <v>2193550</v>
      </c>
      <c r="AH45" s="133">
        <v>3092352</v>
      </c>
      <c r="AI45" s="133">
        <v>343321</v>
      </c>
      <c r="AJ45" s="133">
        <v>12608414</v>
      </c>
      <c r="AK45" s="133">
        <v>5589981</v>
      </c>
      <c r="AL45" s="133">
        <v>289843</v>
      </c>
      <c r="AM45" s="133">
        <v>349342</v>
      </c>
      <c r="AN45" s="134">
        <v>10615034</v>
      </c>
      <c r="AO45" s="135">
        <v>71014433</v>
      </c>
      <c r="AP45" s="135">
        <v>81629467</v>
      </c>
      <c r="AQ45" s="136">
        <v>3430066</v>
      </c>
      <c r="AR45" s="137">
        <v>42904446</v>
      </c>
      <c r="AS45" s="137">
        <v>12948437</v>
      </c>
      <c r="AT45" s="137">
        <v>3332147</v>
      </c>
      <c r="AU45" s="137">
        <v>14877846</v>
      </c>
      <c r="AV45" s="137">
        <v>84354</v>
      </c>
      <c r="AW45" s="137">
        <v>77577296</v>
      </c>
      <c r="AX45" s="137">
        <v>159206763</v>
      </c>
      <c r="AY45" s="137">
        <v>65553697</v>
      </c>
      <c r="AZ45" s="136">
        <v>596465</v>
      </c>
      <c r="BA45" s="137">
        <v>4883996</v>
      </c>
      <c r="BB45" s="138">
        <v>71034158</v>
      </c>
      <c r="BC45" s="138">
        <v>5497886</v>
      </c>
      <c r="BD45" s="138">
        <v>5497886</v>
      </c>
      <c r="BE45" s="138">
        <v>76532044</v>
      </c>
      <c r="BF45" s="138">
        <v>154109340</v>
      </c>
      <c r="BG45" s="139">
        <v>235738807</v>
      </c>
      <c r="BH45" s="140">
        <v>-34216213</v>
      </c>
      <c r="BI45" s="137">
        <v>-560913</v>
      </c>
      <c r="BJ45" s="136">
        <v>-2011550</v>
      </c>
      <c r="BK45" s="137">
        <v>-36788676</v>
      </c>
      <c r="BL45" s="136">
        <v>-9287733</v>
      </c>
      <c r="BM45" s="137">
        <v>-131730</v>
      </c>
      <c r="BN45" s="137">
        <v>-495572</v>
      </c>
      <c r="BO45" s="137">
        <v>-9915035</v>
      </c>
      <c r="BP45" s="137">
        <v>-46703711</v>
      </c>
      <c r="BQ45" s="141">
        <v>107405629</v>
      </c>
      <c r="BR45" s="142">
        <v>189035096</v>
      </c>
    </row>
    <row r="46" spans="1:70">
      <c r="A46" s="80" t="s">
        <v>601</v>
      </c>
      <c r="B46" s="80" t="s">
        <v>602</v>
      </c>
      <c r="C46" s="143">
        <v>1767</v>
      </c>
      <c r="D46" s="144">
        <v>265</v>
      </c>
      <c r="E46" s="144">
        <v>4973</v>
      </c>
      <c r="F46" s="144">
        <v>724</v>
      </c>
      <c r="G46" s="144">
        <v>3831</v>
      </c>
      <c r="H46" s="144">
        <v>6003</v>
      </c>
      <c r="I46" s="145">
        <v>152</v>
      </c>
      <c r="J46" s="145">
        <v>2319</v>
      </c>
      <c r="K46" s="145">
        <v>1947</v>
      </c>
      <c r="L46" s="145">
        <v>466</v>
      </c>
      <c r="M46" s="145">
        <v>453</v>
      </c>
      <c r="N46" s="145">
        <v>2270</v>
      </c>
      <c r="O46" s="145">
        <v>2640</v>
      </c>
      <c r="P46" s="145">
        <v>3950</v>
      </c>
      <c r="Q46" s="145">
        <v>6882</v>
      </c>
      <c r="R46" s="145">
        <v>3841</v>
      </c>
      <c r="S46" s="145">
        <v>16881</v>
      </c>
      <c r="T46" s="145">
        <v>13464</v>
      </c>
      <c r="U46" s="145">
        <v>17333</v>
      </c>
      <c r="V46" s="145">
        <v>20596</v>
      </c>
      <c r="W46" s="145">
        <v>122722</v>
      </c>
      <c r="X46" s="145">
        <v>11576</v>
      </c>
      <c r="Y46" s="145">
        <v>6580</v>
      </c>
      <c r="Z46" s="145">
        <v>13439</v>
      </c>
      <c r="AA46" s="145">
        <v>436496</v>
      </c>
      <c r="AB46" s="145">
        <v>283168</v>
      </c>
      <c r="AC46" s="145">
        <v>61146</v>
      </c>
      <c r="AD46" s="145">
        <v>102192</v>
      </c>
      <c r="AE46" s="145">
        <v>433510</v>
      </c>
      <c r="AF46" s="145">
        <v>157872</v>
      </c>
      <c r="AG46" s="145">
        <v>82551</v>
      </c>
      <c r="AH46" s="145">
        <v>79805</v>
      </c>
      <c r="AI46" s="145">
        <v>19708</v>
      </c>
      <c r="AJ46" s="145">
        <v>315794</v>
      </c>
      <c r="AK46" s="145">
        <v>192546</v>
      </c>
      <c r="AL46" s="145">
        <v>0</v>
      </c>
      <c r="AM46" s="145">
        <v>3501</v>
      </c>
      <c r="AN46" s="146">
        <v>996703</v>
      </c>
      <c r="AO46" s="147">
        <v>2433363</v>
      </c>
      <c r="AP46" s="147">
        <v>3430066</v>
      </c>
      <c r="AQ46" s="148"/>
      <c r="AR46" s="148"/>
      <c r="AS46" s="148"/>
      <c r="AT46" s="148"/>
      <c r="AU46" s="148"/>
      <c r="AV46" s="148"/>
      <c r="AW46" s="148"/>
      <c r="AX46" s="148"/>
      <c r="AY46" s="148"/>
      <c r="AZ46" s="148"/>
      <c r="BA46" s="148"/>
      <c r="BB46" s="148"/>
      <c r="BC46" s="148"/>
      <c r="BD46" s="148"/>
      <c r="BE46" s="148"/>
      <c r="BF46" s="148"/>
      <c r="BG46" s="148"/>
      <c r="BH46" s="148"/>
      <c r="BI46" s="148"/>
      <c r="BJ46" s="148"/>
      <c r="BK46" s="148"/>
      <c r="BL46" s="148"/>
      <c r="BM46" s="148"/>
      <c r="BN46" s="148"/>
      <c r="BO46" s="148"/>
      <c r="BP46" s="148"/>
      <c r="BQ46" s="148"/>
      <c r="BR46" s="148"/>
    </row>
    <row r="47" spans="1:70">
      <c r="A47" s="80" t="s">
        <v>603</v>
      </c>
      <c r="B47" s="80" t="s">
        <v>604</v>
      </c>
      <c r="C47" s="97">
        <v>27805</v>
      </c>
      <c r="D47" s="98">
        <v>1515</v>
      </c>
      <c r="E47" s="98">
        <v>147651</v>
      </c>
      <c r="F47" s="98">
        <v>18938</v>
      </c>
      <c r="G47" s="98">
        <v>52863</v>
      </c>
      <c r="H47" s="98">
        <v>50263</v>
      </c>
      <c r="I47" s="85">
        <v>1241</v>
      </c>
      <c r="J47" s="85">
        <v>41399</v>
      </c>
      <c r="K47" s="85">
        <v>30185</v>
      </c>
      <c r="L47" s="85">
        <v>15227</v>
      </c>
      <c r="M47" s="85">
        <v>6383</v>
      </c>
      <c r="N47" s="85">
        <v>67417</v>
      </c>
      <c r="O47" s="85">
        <v>52433</v>
      </c>
      <c r="P47" s="85">
        <v>80355</v>
      </c>
      <c r="Q47" s="85">
        <v>105593</v>
      </c>
      <c r="R47" s="85">
        <v>78370</v>
      </c>
      <c r="S47" s="85">
        <v>134510</v>
      </c>
      <c r="T47" s="85">
        <v>92925</v>
      </c>
      <c r="U47" s="85">
        <v>240320</v>
      </c>
      <c r="V47" s="85">
        <v>296540</v>
      </c>
      <c r="W47" s="85">
        <v>2539328</v>
      </c>
      <c r="X47" s="85">
        <v>101740</v>
      </c>
      <c r="Y47" s="85">
        <v>99898</v>
      </c>
      <c r="Z47" s="85">
        <v>213133</v>
      </c>
      <c r="AA47" s="85">
        <v>7612168</v>
      </c>
      <c r="AB47" s="85">
        <v>2206982</v>
      </c>
      <c r="AC47" s="85">
        <v>970211</v>
      </c>
      <c r="AD47" s="85">
        <v>1722492</v>
      </c>
      <c r="AE47" s="85">
        <v>4885720</v>
      </c>
      <c r="AF47" s="85">
        <v>3367781</v>
      </c>
      <c r="AG47" s="85">
        <v>3320671</v>
      </c>
      <c r="AH47" s="85">
        <v>3456760</v>
      </c>
      <c r="AI47" s="85">
        <v>198614</v>
      </c>
      <c r="AJ47" s="85">
        <v>6323830</v>
      </c>
      <c r="AK47" s="85">
        <v>2181705</v>
      </c>
      <c r="AL47" s="85">
        <v>0</v>
      </c>
      <c r="AM47" s="85">
        <v>10117</v>
      </c>
      <c r="AN47" s="99">
        <v>14413446</v>
      </c>
      <c r="AO47" s="100">
        <v>40753083</v>
      </c>
      <c r="AP47" s="100">
        <v>55166529</v>
      </c>
      <c r="AQ47" s="148"/>
      <c r="AR47" s="148"/>
      <c r="AS47" s="148"/>
      <c r="AT47" s="148"/>
      <c r="AU47" s="148"/>
      <c r="AV47" s="148"/>
      <c r="AW47" s="148"/>
      <c r="AX47" s="148"/>
      <c r="AY47" s="148"/>
      <c r="AZ47" s="148"/>
      <c r="BA47" s="148"/>
      <c r="BB47" s="148"/>
      <c r="BC47" s="148"/>
      <c r="BD47" s="148"/>
      <c r="BE47" s="148"/>
      <c r="BF47" s="148"/>
      <c r="BG47" s="148"/>
      <c r="BH47" s="148"/>
      <c r="BI47" s="148"/>
      <c r="BJ47" s="148"/>
      <c r="BK47" s="148"/>
      <c r="BL47" s="148"/>
      <c r="BM47" s="148"/>
      <c r="BN47" s="148"/>
      <c r="BO47" s="148"/>
      <c r="BP47" s="148"/>
      <c r="BQ47" s="148"/>
      <c r="BR47" s="148"/>
    </row>
    <row r="48" spans="1:70">
      <c r="A48" s="80" t="s">
        <v>605</v>
      </c>
      <c r="B48" s="80" t="s">
        <v>606</v>
      </c>
      <c r="C48" s="97">
        <v>21603</v>
      </c>
      <c r="D48" s="98">
        <v>827</v>
      </c>
      <c r="E48" s="98">
        <v>107675</v>
      </c>
      <c r="F48" s="98">
        <v>676</v>
      </c>
      <c r="G48" s="98">
        <v>21866</v>
      </c>
      <c r="H48" s="98">
        <v>44962</v>
      </c>
      <c r="I48" s="85">
        <v>4043</v>
      </c>
      <c r="J48" s="85">
        <v>895</v>
      </c>
      <c r="K48" s="85">
        <v>16645</v>
      </c>
      <c r="L48" s="85">
        <v>30735</v>
      </c>
      <c r="M48" s="85">
        <v>8097</v>
      </c>
      <c r="N48" s="85">
        <v>5746</v>
      </c>
      <c r="O48" s="85">
        <v>21682</v>
      </c>
      <c r="P48" s="85">
        <v>27188</v>
      </c>
      <c r="Q48" s="85">
        <v>25069</v>
      </c>
      <c r="R48" s="85">
        <v>-2736</v>
      </c>
      <c r="S48" s="85">
        <v>418</v>
      </c>
      <c r="T48" s="85">
        <v>-6601</v>
      </c>
      <c r="U48" s="85">
        <v>17338</v>
      </c>
      <c r="V48" s="85">
        <v>183976</v>
      </c>
      <c r="W48" s="85">
        <v>319777</v>
      </c>
      <c r="X48" s="85">
        <v>156151</v>
      </c>
      <c r="Y48" s="85">
        <v>91900</v>
      </c>
      <c r="Z48" s="85">
        <v>37347</v>
      </c>
      <c r="AA48" s="85">
        <v>5916364</v>
      </c>
      <c r="AB48" s="85">
        <v>4094730</v>
      </c>
      <c r="AC48" s="85">
        <v>7157929</v>
      </c>
      <c r="AD48" s="85">
        <v>545112</v>
      </c>
      <c r="AE48" s="85">
        <v>3247330</v>
      </c>
      <c r="AF48" s="85">
        <v>0</v>
      </c>
      <c r="AG48" s="85">
        <v>236138</v>
      </c>
      <c r="AH48" s="85">
        <v>385327</v>
      </c>
      <c r="AI48" s="85">
        <v>-3044</v>
      </c>
      <c r="AJ48" s="85">
        <v>3073979</v>
      </c>
      <c r="AK48" s="85">
        <v>1067145</v>
      </c>
      <c r="AL48" s="85">
        <v>0</v>
      </c>
      <c r="AM48" s="85">
        <v>349916</v>
      </c>
      <c r="AN48" s="99">
        <v>0</v>
      </c>
      <c r="AO48" s="100">
        <v>27206205</v>
      </c>
      <c r="AP48" s="100">
        <v>27206205</v>
      </c>
      <c r="AQ48" s="148"/>
      <c r="AR48" s="148"/>
      <c r="AS48" s="148"/>
      <c r="AT48" s="148"/>
      <c r="AU48" s="148"/>
      <c r="AV48" s="148"/>
      <c r="AW48" s="148"/>
      <c r="AX48" s="148"/>
      <c r="AY48" s="148"/>
      <c r="AZ48" s="148"/>
      <c r="BA48" s="148"/>
      <c r="BB48" s="148"/>
      <c r="BC48" s="148"/>
      <c r="BD48" s="148"/>
      <c r="BE48" s="148"/>
      <c r="BF48" s="148"/>
      <c r="BG48" s="148"/>
      <c r="BH48" s="148"/>
      <c r="BI48" s="148"/>
      <c r="BJ48" s="148"/>
      <c r="BK48" s="148"/>
      <c r="BL48" s="148"/>
      <c r="BM48" s="148"/>
      <c r="BN48" s="148"/>
      <c r="BO48" s="148"/>
      <c r="BP48" s="148"/>
      <c r="BQ48" s="148"/>
      <c r="BR48" s="148"/>
    </row>
    <row r="49" spans="1:70">
      <c r="A49" s="80" t="s">
        <v>607</v>
      </c>
      <c r="B49" s="80" t="s">
        <v>608</v>
      </c>
      <c r="C49" s="97">
        <v>7187</v>
      </c>
      <c r="D49" s="98">
        <v>479</v>
      </c>
      <c r="E49" s="98">
        <v>35118</v>
      </c>
      <c r="F49" s="98">
        <v>4548</v>
      </c>
      <c r="G49" s="98">
        <v>10044</v>
      </c>
      <c r="H49" s="98">
        <v>66770</v>
      </c>
      <c r="I49" s="85">
        <v>1626</v>
      </c>
      <c r="J49" s="85">
        <v>14854</v>
      </c>
      <c r="K49" s="85">
        <v>13068</v>
      </c>
      <c r="L49" s="85">
        <v>3887</v>
      </c>
      <c r="M49" s="85">
        <v>2065</v>
      </c>
      <c r="N49" s="85">
        <v>12874</v>
      </c>
      <c r="O49" s="85">
        <v>17691</v>
      </c>
      <c r="P49" s="85">
        <v>26623</v>
      </c>
      <c r="Q49" s="85">
        <v>76375</v>
      </c>
      <c r="R49" s="85">
        <v>30468</v>
      </c>
      <c r="S49" s="85">
        <v>97831</v>
      </c>
      <c r="T49" s="85">
        <v>90796</v>
      </c>
      <c r="U49" s="85">
        <v>132526</v>
      </c>
      <c r="V49" s="85">
        <v>96127</v>
      </c>
      <c r="W49" s="85">
        <v>203202</v>
      </c>
      <c r="X49" s="85">
        <v>236620</v>
      </c>
      <c r="Y49" s="85">
        <v>103791</v>
      </c>
      <c r="Z49" s="85">
        <v>44679</v>
      </c>
      <c r="AA49" s="85">
        <v>919516</v>
      </c>
      <c r="AB49" s="85">
        <v>429010</v>
      </c>
      <c r="AC49" s="85">
        <v>3479647</v>
      </c>
      <c r="AD49" s="85">
        <v>710210</v>
      </c>
      <c r="AE49" s="85">
        <v>1502366</v>
      </c>
      <c r="AF49" s="85">
        <v>729715</v>
      </c>
      <c r="AG49" s="85">
        <v>1099734</v>
      </c>
      <c r="AH49" s="85">
        <v>267460</v>
      </c>
      <c r="AI49" s="85">
        <v>24151</v>
      </c>
      <c r="AJ49" s="85">
        <v>2492757</v>
      </c>
      <c r="AK49" s="85">
        <v>588505</v>
      </c>
      <c r="AL49" s="85">
        <v>0</v>
      </c>
      <c r="AM49" s="85">
        <v>29444</v>
      </c>
      <c r="AN49" s="99">
        <v>3409383</v>
      </c>
      <c r="AO49" s="100">
        <v>13601764</v>
      </c>
      <c r="AP49" s="100">
        <v>17011147</v>
      </c>
      <c r="AQ49" s="148"/>
      <c r="AR49" s="148"/>
      <c r="AS49" s="148"/>
      <c r="AT49" s="148"/>
      <c r="AU49" s="148"/>
      <c r="AV49" s="148"/>
      <c r="AW49" s="148"/>
      <c r="AX49" s="148"/>
      <c r="AY49" s="148"/>
      <c r="AZ49" s="148"/>
      <c r="BA49" s="148"/>
      <c r="BB49" s="148"/>
      <c r="BC49" s="148"/>
      <c r="BD49" s="148"/>
      <c r="BE49" s="148"/>
      <c r="BF49" s="148"/>
      <c r="BG49" s="148"/>
      <c r="BH49" s="148"/>
      <c r="BI49" s="148"/>
      <c r="BJ49" s="148"/>
      <c r="BK49" s="148"/>
      <c r="BL49" s="148"/>
      <c r="BM49" s="148"/>
      <c r="BN49" s="148"/>
      <c r="BO49" s="148"/>
      <c r="BP49" s="148"/>
      <c r="BQ49" s="148"/>
      <c r="BR49" s="148"/>
    </row>
    <row r="50" spans="1:70">
      <c r="A50" s="80" t="s">
        <v>609</v>
      </c>
      <c r="B50" s="80" t="s">
        <v>610</v>
      </c>
      <c r="C50" s="97">
        <v>3286</v>
      </c>
      <c r="D50" s="98">
        <v>263</v>
      </c>
      <c r="E50" s="98">
        <v>40817</v>
      </c>
      <c r="F50" s="98">
        <v>3206</v>
      </c>
      <c r="G50" s="98">
        <v>5082</v>
      </c>
      <c r="H50" s="98">
        <v>6365</v>
      </c>
      <c r="I50" s="85">
        <v>1524</v>
      </c>
      <c r="J50" s="85">
        <v>4571</v>
      </c>
      <c r="K50" s="85">
        <v>3505</v>
      </c>
      <c r="L50" s="85">
        <v>1197</v>
      </c>
      <c r="M50" s="85">
        <v>334</v>
      </c>
      <c r="N50" s="85">
        <v>4015</v>
      </c>
      <c r="O50" s="85">
        <v>1230</v>
      </c>
      <c r="P50" s="85">
        <v>1500</v>
      </c>
      <c r="Q50" s="85">
        <v>3213</v>
      </c>
      <c r="R50" s="85">
        <v>1823</v>
      </c>
      <c r="S50" s="85">
        <v>1647</v>
      </c>
      <c r="T50" s="85">
        <v>5412</v>
      </c>
      <c r="U50" s="85">
        <v>30665</v>
      </c>
      <c r="V50" s="85">
        <v>28206</v>
      </c>
      <c r="W50" s="85">
        <v>192803</v>
      </c>
      <c r="X50" s="85">
        <v>22248</v>
      </c>
      <c r="Y50" s="85">
        <v>24538</v>
      </c>
      <c r="Z50" s="85">
        <v>7212</v>
      </c>
      <c r="AA50" s="85">
        <v>516174</v>
      </c>
      <c r="AB50" s="85">
        <v>105804</v>
      </c>
      <c r="AC50" s="85">
        <v>509482</v>
      </c>
      <c r="AD50" s="85">
        <v>121016</v>
      </c>
      <c r="AE50" s="85">
        <v>518938</v>
      </c>
      <c r="AF50" s="85">
        <v>20453</v>
      </c>
      <c r="AG50" s="85">
        <v>121417</v>
      </c>
      <c r="AH50" s="85">
        <v>78572</v>
      </c>
      <c r="AI50" s="85">
        <v>16337</v>
      </c>
      <c r="AJ50" s="85">
        <v>869260</v>
      </c>
      <c r="AK50" s="85">
        <v>412932</v>
      </c>
      <c r="AL50" s="85">
        <v>0</v>
      </c>
      <c r="AM50" s="85">
        <v>12344</v>
      </c>
      <c r="AN50" s="99">
        <v>1272903</v>
      </c>
      <c r="AO50" s="100">
        <v>3697391</v>
      </c>
      <c r="AP50" s="100">
        <v>4970294</v>
      </c>
      <c r="AQ50" s="148"/>
      <c r="AR50" s="148"/>
      <c r="AS50" s="148"/>
      <c r="AT50" s="148"/>
      <c r="AU50" s="148"/>
      <c r="AV50" s="148"/>
      <c r="AW50" s="148"/>
      <c r="AX50" s="148"/>
      <c r="AY50" s="148"/>
      <c r="AZ50" s="148"/>
      <c r="BA50" s="148"/>
      <c r="BB50" s="148"/>
      <c r="BC50" s="148"/>
      <c r="BD50" s="148"/>
      <c r="BE50" s="148"/>
      <c r="BF50" s="148"/>
      <c r="BG50" s="148"/>
      <c r="BH50" s="148"/>
      <c r="BI50" s="148"/>
      <c r="BJ50" s="148"/>
      <c r="BK50" s="148"/>
      <c r="BL50" s="148"/>
      <c r="BM50" s="148"/>
      <c r="BN50" s="148"/>
      <c r="BO50" s="148"/>
      <c r="BP50" s="148"/>
      <c r="BQ50" s="148"/>
      <c r="BR50" s="148"/>
    </row>
    <row r="51" spans="1:70">
      <c r="A51" s="80" t="s">
        <v>611</v>
      </c>
      <c r="B51" s="80" t="s">
        <v>612</v>
      </c>
      <c r="C51" s="110">
        <v>-182</v>
      </c>
      <c r="D51" s="111">
        <v>0</v>
      </c>
      <c r="E51" s="111">
        <v>-7137</v>
      </c>
      <c r="F51" s="111">
        <v>0</v>
      </c>
      <c r="G51" s="111">
        <v>-1</v>
      </c>
      <c r="H51" s="111">
        <v>0</v>
      </c>
      <c r="I51" s="112">
        <v>-34</v>
      </c>
      <c r="J51" s="112">
        <v>-1</v>
      </c>
      <c r="K51" s="112">
        <v>-1</v>
      </c>
      <c r="L51" s="112">
        <v>0</v>
      </c>
      <c r="M51" s="112">
        <v>0</v>
      </c>
      <c r="N51" s="112">
        <v>-1</v>
      </c>
      <c r="O51" s="112">
        <v>-1</v>
      </c>
      <c r="P51" s="112">
        <v>0</v>
      </c>
      <c r="Q51" s="112">
        <v>-3</v>
      </c>
      <c r="R51" s="112">
        <v>-2</v>
      </c>
      <c r="S51" s="112">
        <v>-2</v>
      </c>
      <c r="T51" s="112">
        <v>-3</v>
      </c>
      <c r="U51" s="112">
        <v>-48</v>
      </c>
      <c r="V51" s="112">
        <v>-16</v>
      </c>
      <c r="W51" s="112">
        <v>-40345</v>
      </c>
      <c r="X51" s="112">
        <v>-1076</v>
      </c>
      <c r="Y51" s="112">
        <v>-24322</v>
      </c>
      <c r="Z51" s="112">
        <v>-1</v>
      </c>
      <c r="AA51" s="112">
        <v>-10948</v>
      </c>
      <c r="AB51" s="112">
        <v>-158381</v>
      </c>
      <c r="AC51" s="112">
        <v>-5542</v>
      </c>
      <c r="AD51" s="112">
        <v>-21802</v>
      </c>
      <c r="AE51" s="112">
        <v>-410</v>
      </c>
      <c r="AF51" s="112">
        <v>0</v>
      </c>
      <c r="AG51" s="112">
        <v>-12420</v>
      </c>
      <c r="AH51" s="112">
        <v>-80734</v>
      </c>
      <c r="AI51" s="112">
        <v>-9527</v>
      </c>
      <c r="AJ51" s="112">
        <v>-1357</v>
      </c>
      <c r="AK51" s="112">
        <v>-64</v>
      </c>
      <c r="AL51" s="112">
        <v>0</v>
      </c>
      <c r="AM51" s="112">
        <v>-4251</v>
      </c>
      <c r="AN51" s="113">
        <v>0</v>
      </c>
      <c r="AO51" s="114">
        <v>-378612</v>
      </c>
      <c r="AP51" s="114">
        <v>-378612</v>
      </c>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8"/>
      <c r="BR51" s="148"/>
    </row>
    <row r="52" spans="1:70">
      <c r="A52" s="80" t="s">
        <v>613</v>
      </c>
      <c r="B52" s="80" t="s">
        <v>614</v>
      </c>
      <c r="C52" s="131">
        <v>61466</v>
      </c>
      <c r="D52" s="132">
        <v>3349</v>
      </c>
      <c r="E52" s="132">
        <v>329097</v>
      </c>
      <c r="F52" s="132">
        <v>28092</v>
      </c>
      <c r="G52" s="132">
        <v>93685</v>
      </c>
      <c r="H52" s="132">
        <v>174363</v>
      </c>
      <c r="I52" s="133">
        <v>8552</v>
      </c>
      <c r="J52" s="133">
        <v>64037</v>
      </c>
      <c r="K52" s="133">
        <v>65349</v>
      </c>
      <c r="L52" s="133">
        <v>51512</v>
      </c>
      <c r="M52" s="133">
        <v>17332</v>
      </c>
      <c r="N52" s="133">
        <v>92321</v>
      </c>
      <c r="O52" s="133">
        <v>95675</v>
      </c>
      <c r="P52" s="133">
        <v>139616</v>
      </c>
      <c r="Q52" s="133">
        <v>217129</v>
      </c>
      <c r="R52" s="133">
        <v>111764</v>
      </c>
      <c r="S52" s="133">
        <v>251285</v>
      </c>
      <c r="T52" s="133">
        <v>195993</v>
      </c>
      <c r="U52" s="133">
        <v>438134</v>
      </c>
      <c r="V52" s="133">
        <v>625429</v>
      </c>
      <c r="W52" s="133">
        <v>3337487</v>
      </c>
      <c r="X52" s="133">
        <v>527259</v>
      </c>
      <c r="Y52" s="133">
        <v>302385</v>
      </c>
      <c r="Z52" s="133">
        <v>315809</v>
      </c>
      <c r="AA52" s="133">
        <v>15389770</v>
      </c>
      <c r="AB52" s="133">
        <v>6961313</v>
      </c>
      <c r="AC52" s="133">
        <v>12172873</v>
      </c>
      <c r="AD52" s="133">
        <v>3179220</v>
      </c>
      <c r="AE52" s="133">
        <v>10587454</v>
      </c>
      <c r="AF52" s="133">
        <v>4275821</v>
      </c>
      <c r="AG52" s="133">
        <v>4848091</v>
      </c>
      <c r="AH52" s="133">
        <v>4187190</v>
      </c>
      <c r="AI52" s="133">
        <v>246239</v>
      </c>
      <c r="AJ52" s="133">
        <v>13074263</v>
      </c>
      <c r="AK52" s="133">
        <v>4442769</v>
      </c>
      <c r="AL52" s="133">
        <v>0</v>
      </c>
      <c r="AM52" s="133">
        <v>401071</v>
      </c>
      <c r="AN52" s="134">
        <v>20092435</v>
      </c>
      <c r="AO52" s="135">
        <v>87313194</v>
      </c>
      <c r="AP52" s="135">
        <v>107405629</v>
      </c>
      <c r="AQ52" s="149"/>
      <c r="AR52" s="149"/>
      <c r="AS52" s="149"/>
      <c r="AT52" s="149"/>
      <c r="AU52" s="149"/>
      <c r="AV52" s="150"/>
      <c r="AW52" s="150"/>
      <c r="AX52" s="150"/>
      <c r="AY52" s="150"/>
      <c r="AZ52" s="150"/>
      <c r="BA52" s="150"/>
      <c r="BB52" s="150"/>
      <c r="BC52" s="150"/>
      <c r="BD52" s="150"/>
      <c r="BE52" s="150"/>
      <c r="BF52" s="150"/>
      <c r="BG52" s="150"/>
      <c r="BH52" s="150"/>
      <c r="BI52" s="150"/>
      <c r="BJ52" s="150"/>
      <c r="BK52" s="150"/>
      <c r="BL52" s="150"/>
      <c r="BM52" s="150"/>
      <c r="BN52" s="150"/>
      <c r="BO52" s="150"/>
      <c r="BP52" s="150"/>
      <c r="BQ52" s="150"/>
      <c r="BR52" s="150"/>
    </row>
    <row r="53" spans="1:70">
      <c r="A53" s="80" t="s">
        <v>615</v>
      </c>
      <c r="B53" s="80" t="s">
        <v>560</v>
      </c>
      <c r="C53" s="131">
        <v>101716</v>
      </c>
      <c r="D53" s="132">
        <v>9548</v>
      </c>
      <c r="E53" s="132">
        <v>1161930</v>
      </c>
      <c r="F53" s="132">
        <v>82896</v>
      </c>
      <c r="G53" s="132">
        <v>285064</v>
      </c>
      <c r="H53" s="132">
        <v>511175</v>
      </c>
      <c r="I53" s="133">
        <v>29668</v>
      </c>
      <c r="J53" s="133">
        <v>200508</v>
      </c>
      <c r="K53" s="133">
        <v>163138</v>
      </c>
      <c r="L53" s="133">
        <v>166037</v>
      </c>
      <c r="M53" s="133">
        <v>74632</v>
      </c>
      <c r="N53" s="133">
        <v>231285</v>
      </c>
      <c r="O53" s="133">
        <v>268519</v>
      </c>
      <c r="P53" s="133">
        <v>358661</v>
      </c>
      <c r="Q53" s="133">
        <v>543459</v>
      </c>
      <c r="R53" s="133">
        <v>306774</v>
      </c>
      <c r="S53" s="133">
        <v>671171</v>
      </c>
      <c r="T53" s="133">
        <v>564268</v>
      </c>
      <c r="U53" s="133">
        <v>1939116</v>
      </c>
      <c r="V53" s="133">
        <v>1298640</v>
      </c>
      <c r="W53" s="133">
        <v>8346040</v>
      </c>
      <c r="X53" s="133">
        <v>1393182</v>
      </c>
      <c r="Y53" s="133">
        <v>652770</v>
      </c>
      <c r="Z53" s="133">
        <v>459197</v>
      </c>
      <c r="AA53" s="133">
        <v>24142943</v>
      </c>
      <c r="AB53" s="133">
        <v>11151638</v>
      </c>
      <c r="AC53" s="133">
        <v>14788359</v>
      </c>
      <c r="AD53" s="133">
        <v>7550317</v>
      </c>
      <c r="AE53" s="133">
        <v>22538640</v>
      </c>
      <c r="AF53" s="133">
        <v>6669910</v>
      </c>
      <c r="AG53" s="133">
        <v>7041641</v>
      </c>
      <c r="AH53" s="133">
        <v>7279542</v>
      </c>
      <c r="AI53" s="133">
        <v>589560</v>
      </c>
      <c r="AJ53" s="133">
        <v>25682677</v>
      </c>
      <c r="AK53" s="133">
        <v>10032750</v>
      </c>
      <c r="AL53" s="133">
        <v>289843</v>
      </c>
      <c r="AM53" s="133">
        <v>750413</v>
      </c>
      <c r="AN53" s="134">
        <v>30707469</v>
      </c>
      <c r="AO53" s="135">
        <v>158327627</v>
      </c>
      <c r="AP53" s="135">
        <v>189035096</v>
      </c>
      <c r="AQ53" s="149"/>
      <c r="AR53" s="149"/>
      <c r="AS53" s="149"/>
      <c r="AT53" s="149"/>
      <c r="AU53" s="149"/>
      <c r="AV53" s="150"/>
      <c r="AW53" s="150"/>
      <c r="AX53" s="150"/>
      <c r="AY53" s="150"/>
      <c r="AZ53" s="150"/>
      <c r="BA53" s="150"/>
      <c r="BB53" s="150"/>
      <c r="BC53" s="150"/>
      <c r="BD53" s="150"/>
      <c r="BE53" s="150"/>
      <c r="BF53" s="150"/>
      <c r="BG53" s="150"/>
      <c r="BH53" s="150"/>
      <c r="BI53" s="150"/>
      <c r="BJ53" s="150"/>
      <c r="BK53" s="150"/>
      <c r="BL53" s="150"/>
      <c r="BM53" s="150"/>
      <c r="BN53" s="150"/>
      <c r="BO53" s="150"/>
      <c r="BP53" s="150"/>
      <c r="BQ53" s="150"/>
      <c r="BR53" s="150"/>
    </row>
  </sheetData>
  <phoneticPr fontId="5"/>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42"/>
  <sheetViews>
    <sheetView workbookViewId="0"/>
  </sheetViews>
  <sheetFormatPr defaultColWidth="8.09765625" defaultRowHeight="15"/>
  <cols>
    <col min="1" max="1" width="8.09765625" style="1" customWidth="1"/>
    <col min="2" max="2" width="22" style="1" customWidth="1"/>
    <col min="3" max="12" width="8.09765625" style="1" customWidth="1"/>
    <col min="13" max="50" width="8.8984375" style="1" customWidth="1"/>
    <col min="51" max="61" width="8.09765625" style="1" customWidth="1"/>
    <col min="62" max="62" width="10.69921875" style="1" customWidth="1"/>
    <col min="63" max="63" width="11.8984375" style="1" customWidth="1"/>
    <col min="64" max="64" width="9.69921875" style="1" customWidth="1"/>
    <col min="65" max="66" width="9.19921875" style="1" customWidth="1"/>
    <col min="67" max="67" width="8.09765625" style="1"/>
    <col min="68" max="68" width="9.19921875" style="1" customWidth="1"/>
    <col min="69" max="16384" width="8.09765625" style="1"/>
  </cols>
  <sheetData>
    <row r="1" spans="1:68">
      <c r="C1" s="1" t="s">
        <v>616</v>
      </c>
      <c r="M1" s="1" t="s">
        <v>738</v>
      </c>
      <c r="AZ1" s="221" t="s">
        <v>617</v>
      </c>
      <c r="BJ1" s="221" t="s">
        <v>618</v>
      </c>
    </row>
    <row r="2" spans="1:68">
      <c r="M2" s="205"/>
      <c r="N2" s="205"/>
      <c r="O2" s="205"/>
      <c r="P2" s="205"/>
      <c r="Q2" s="205"/>
      <c r="R2" s="205"/>
      <c r="S2" s="205"/>
      <c r="T2" s="205"/>
      <c r="U2" s="205"/>
      <c r="V2" s="205"/>
      <c r="W2" s="205"/>
      <c r="X2" s="205"/>
      <c r="Y2" s="205"/>
      <c r="Z2" s="205"/>
      <c r="AA2" s="205"/>
      <c r="AB2" s="205"/>
      <c r="AC2" s="205"/>
      <c r="AD2" s="205"/>
      <c r="AE2" s="205"/>
      <c r="AF2" s="205"/>
      <c r="AG2" s="205"/>
      <c r="AH2" s="205"/>
      <c r="AI2" s="205"/>
      <c r="AJ2" s="205"/>
      <c r="AK2" s="205"/>
      <c r="AL2" s="205"/>
      <c r="AM2" s="205"/>
      <c r="AN2" s="205"/>
      <c r="AO2" s="205"/>
      <c r="AP2" s="205"/>
      <c r="AQ2" s="205"/>
      <c r="AR2" s="205"/>
      <c r="AS2" s="205"/>
      <c r="AT2" s="205"/>
      <c r="AU2" s="205"/>
      <c r="AV2" s="205"/>
      <c r="AW2" s="205"/>
      <c r="AX2" s="205"/>
      <c r="BJ2" s="1" t="s">
        <v>739</v>
      </c>
    </row>
    <row r="3" spans="1:68" ht="43.8" customHeight="1">
      <c r="M3" s="204" t="s">
        <v>689</v>
      </c>
      <c r="N3" s="204" t="s">
        <v>464</v>
      </c>
      <c r="O3" s="204" t="s">
        <v>465</v>
      </c>
      <c r="P3" s="204" t="s">
        <v>466</v>
      </c>
      <c r="Q3" s="204" t="s">
        <v>467</v>
      </c>
      <c r="R3" s="204" t="s">
        <v>468</v>
      </c>
      <c r="S3" s="204" t="s">
        <v>469</v>
      </c>
      <c r="T3" s="204" t="s">
        <v>470</v>
      </c>
      <c r="U3" s="204" t="s">
        <v>471</v>
      </c>
      <c r="V3" s="204" t="s">
        <v>472</v>
      </c>
      <c r="W3" s="204" t="s">
        <v>473</v>
      </c>
      <c r="X3" s="204" t="s">
        <v>474</v>
      </c>
      <c r="Y3" s="204" t="s">
        <v>475</v>
      </c>
      <c r="Z3" s="204" t="s">
        <v>476</v>
      </c>
      <c r="AA3" s="204" t="s">
        <v>477</v>
      </c>
      <c r="AB3" s="204" t="s">
        <v>478</v>
      </c>
      <c r="AC3" s="204" t="s">
        <v>479</v>
      </c>
      <c r="AD3" s="204" t="s">
        <v>480</v>
      </c>
      <c r="AE3" s="204" t="s">
        <v>481</v>
      </c>
      <c r="AF3" s="204" t="s">
        <v>482</v>
      </c>
      <c r="AG3" s="204" t="s">
        <v>483</v>
      </c>
      <c r="AH3" s="204" t="s">
        <v>484</v>
      </c>
      <c r="AI3" s="204" t="s">
        <v>485</v>
      </c>
      <c r="AJ3" s="204" t="s">
        <v>486</v>
      </c>
      <c r="AK3" s="204" t="s">
        <v>487</v>
      </c>
      <c r="AL3" s="204" t="s">
        <v>488</v>
      </c>
      <c r="AM3" s="204" t="s">
        <v>489</v>
      </c>
      <c r="AN3" s="204" t="s">
        <v>490</v>
      </c>
      <c r="AO3" s="204" t="s">
        <v>491</v>
      </c>
      <c r="AP3" s="204" t="s">
        <v>492</v>
      </c>
      <c r="AQ3" s="204" t="s">
        <v>493</v>
      </c>
      <c r="AR3" s="204" t="s">
        <v>494</v>
      </c>
      <c r="AS3" s="204" t="s">
        <v>495</v>
      </c>
      <c r="AT3" s="204" t="s">
        <v>496</v>
      </c>
      <c r="AU3" s="204" t="s">
        <v>497</v>
      </c>
      <c r="AV3" s="204" t="s">
        <v>498</v>
      </c>
      <c r="AW3" s="204" t="s">
        <v>499</v>
      </c>
      <c r="AX3" s="204" t="s">
        <v>500</v>
      </c>
      <c r="AZ3" s="313" t="s">
        <v>690</v>
      </c>
      <c r="BA3" s="313"/>
      <c r="BB3" s="313" t="s">
        <v>691</v>
      </c>
      <c r="BC3" s="313"/>
      <c r="BD3" s="313"/>
      <c r="BE3" s="313"/>
      <c r="BF3" s="313"/>
      <c r="BG3" s="313"/>
      <c r="BH3" s="313"/>
      <c r="BJ3" s="310" t="s">
        <v>685</v>
      </c>
      <c r="BK3" s="311"/>
      <c r="BL3" s="311"/>
      <c r="BM3" s="312" t="s">
        <v>767</v>
      </c>
      <c r="BN3" s="312"/>
      <c r="BO3" s="312"/>
      <c r="BP3" s="312"/>
    </row>
    <row r="4" spans="1:68" ht="60">
      <c r="C4" s="220" t="s">
        <v>737</v>
      </c>
      <c r="D4" s="220" t="s">
        <v>620</v>
      </c>
      <c r="E4" s="220" t="s">
        <v>621</v>
      </c>
      <c r="F4" s="220" t="s">
        <v>622</v>
      </c>
      <c r="G4" s="220" t="s">
        <v>623</v>
      </c>
      <c r="H4" s="220" t="s">
        <v>624</v>
      </c>
      <c r="I4" s="220" t="s">
        <v>625</v>
      </c>
      <c r="J4" s="220" t="s">
        <v>626</v>
      </c>
      <c r="K4" s="220" t="s">
        <v>627</v>
      </c>
      <c r="M4" s="220" t="s">
        <v>29</v>
      </c>
      <c r="N4" s="220" t="s">
        <v>32</v>
      </c>
      <c r="O4" s="220" t="s">
        <v>34</v>
      </c>
      <c r="P4" s="220" t="s">
        <v>37</v>
      </c>
      <c r="Q4" s="220" t="s">
        <v>40</v>
      </c>
      <c r="R4" s="220" t="s">
        <v>45</v>
      </c>
      <c r="S4" s="220" t="s">
        <v>47</v>
      </c>
      <c r="T4" s="220" t="s">
        <v>49</v>
      </c>
      <c r="U4" s="220" t="s">
        <v>50</v>
      </c>
      <c r="V4" s="220" t="s">
        <v>52</v>
      </c>
      <c r="W4" s="220" t="s">
        <v>54</v>
      </c>
      <c r="X4" s="220" t="s">
        <v>55</v>
      </c>
      <c r="Y4" s="220" t="s">
        <v>57</v>
      </c>
      <c r="Z4" s="220" t="s">
        <v>60</v>
      </c>
      <c r="AA4" s="220" t="s">
        <v>61</v>
      </c>
      <c r="AB4" s="220" t="s">
        <v>62</v>
      </c>
      <c r="AC4" s="220" t="s">
        <v>63</v>
      </c>
      <c r="AD4" s="220" t="s">
        <v>65</v>
      </c>
      <c r="AE4" s="220" t="s">
        <v>66</v>
      </c>
      <c r="AF4" s="220" t="s">
        <v>67</v>
      </c>
      <c r="AG4" s="220" t="s">
        <v>68</v>
      </c>
      <c r="AH4" s="220" t="s">
        <v>70</v>
      </c>
      <c r="AI4" s="220" t="s">
        <v>71</v>
      </c>
      <c r="AJ4" s="220" t="s">
        <v>72</v>
      </c>
      <c r="AK4" s="220" t="s">
        <v>73</v>
      </c>
      <c r="AL4" s="220" t="s">
        <v>76</v>
      </c>
      <c r="AM4" s="220" t="s">
        <v>77</v>
      </c>
      <c r="AN4" s="220" t="s">
        <v>78</v>
      </c>
      <c r="AO4" s="220" t="s">
        <v>79</v>
      </c>
      <c r="AP4" s="220" t="s">
        <v>84</v>
      </c>
      <c r="AQ4" s="220" t="s">
        <v>86</v>
      </c>
      <c r="AR4" s="220" t="s">
        <v>87</v>
      </c>
      <c r="AS4" s="220" t="s">
        <v>88</v>
      </c>
      <c r="AT4" s="220" t="s">
        <v>89</v>
      </c>
      <c r="AU4" s="220" t="s">
        <v>90</v>
      </c>
      <c r="AV4" s="220" t="s">
        <v>91</v>
      </c>
      <c r="AW4" s="220" t="s">
        <v>93</v>
      </c>
      <c r="AX4" s="220" t="s">
        <v>94</v>
      </c>
      <c r="AZ4" s="222" t="s">
        <v>357</v>
      </c>
      <c r="BA4" s="222" t="s">
        <v>359</v>
      </c>
      <c r="BB4" s="222" t="s">
        <v>628</v>
      </c>
      <c r="BC4" s="222" t="s">
        <v>629</v>
      </c>
      <c r="BD4" s="222" t="s">
        <v>630</v>
      </c>
      <c r="BE4" s="222" t="s">
        <v>631</v>
      </c>
      <c r="BF4" s="222" t="s">
        <v>632</v>
      </c>
      <c r="BG4" s="222" t="s">
        <v>633</v>
      </c>
      <c r="BH4" s="222" t="s">
        <v>391</v>
      </c>
      <c r="BJ4" s="151" t="s">
        <v>780</v>
      </c>
      <c r="BK4" s="151" t="s">
        <v>735</v>
      </c>
      <c r="BL4" s="151" t="s">
        <v>736</v>
      </c>
      <c r="BM4" s="219" t="s">
        <v>781</v>
      </c>
      <c r="BN4" s="219" t="s">
        <v>681</v>
      </c>
    </row>
    <row r="5" spans="1:68">
      <c r="A5" s="152" t="s">
        <v>561</v>
      </c>
      <c r="B5" s="152" t="s">
        <v>29</v>
      </c>
      <c r="C5" s="153">
        <v>7.4098991696379346E-2</v>
      </c>
      <c r="D5" s="153">
        <v>0.92590100830362065</v>
      </c>
      <c r="E5" s="153">
        <v>0.11596877326404252</v>
      </c>
      <c r="F5" s="154">
        <v>0.27335915686814266</v>
      </c>
      <c r="G5" s="154">
        <v>0.67787473980002355</v>
      </c>
      <c r="H5" s="154">
        <v>0.61635750861704475</v>
      </c>
      <c r="I5" s="153">
        <v>1.2094830875536216E-3</v>
      </c>
      <c r="J5" s="154">
        <v>0.60429037712847533</v>
      </c>
      <c r="K5" s="154">
        <v>0.19610484092964725</v>
      </c>
      <c r="M5" s="169">
        <v>1.002803120256452</v>
      </c>
      <c r="N5" s="170">
        <v>5.4670920902123821E-6</v>
      </c>
      <c r="O5" s="170">
        <v>1.6795508424245088E-2</v>
      </c>
      <c r="P5" s="170">
        <v>1.9125090643325757E-4</v>
      </c>
      <c r="Q5" s="170">
        <v>4.8483555466140803E-4</v>
      </c>
      <c r="R5" s="170">
        <v>1.8732557004256324E-4</v>
      </c>
      <c r="S5" s="171">
        <v>2.06898862130223E-6</v>
      </c>
      <c r="T5" s="171">
        <v>1.090127486327382E-3</v>
      </c>
      <c r="U5" s="171">
        <v>1.3803523702201678E-5</v>
      </c>
      <c r="V5" s="171">
        <v>1.7114027171002083E-6</v>
      </c>
      <c r="W5" s="171">
        <v>6.2632238400417753E-6</v>
      </c>
      <c r="X5" s="171">
        <v>2.6256833431364557E-6</v>
      </c>
      <c r="Y5" s="171">
        <v>3.899003111043475E-6</v>
      </c>
      <c r="Z5" s="171">
        <v>4.2239997621988498E-6</v>
      </c>
      <c r="AA5" s="170">
        <v>6.0109829500679658E-6</v>
      </c>
      <c r="AB5" s="170">
        <v>3.5834674225381982E-6</v>
      </c>
      <c r="AC5" s="170">
        <v>4.2716955845611942E-6</v>
      </c>
      <c r="AD5" s="170">
        <v>6.1002197969429559E-6</v>
      </c>
      <c r="AE5" s="170">
        <v>4.6103189677202529E-6</v>
      </c>
      <c r="AF5" s="170">
        <v>3.9806461017018695E-4</v>
      </c>
      <c r="AG5" s="170">
        <v>8.5006321849336549E-5</v>
      </c>
      <c r="AH5" s="170">
        <v>3.3692653184178696E-6</v>
      </c>
      <c r="AI5" s="170">
        <v>1.2920687367735259E-5</v>
      </c>
      <c r="AJ5" s="170">
        <v>4.2150676618403964E-6</v>
      </c>
      <c r="AK5" s="170">
        <v>9.6203794727898128E-6</v>
      </c>
      <c r="AL5" s="170">
        <v>5.923409981923102E-6</v>
      </c>
      <c r="AM5" s="170">
        <v>2.6088361220304753E-6</v>
      </c>
      <c r="AN5" s="170">
        <v>1.3096549186272357E-5</v>
      </c>
      <c r="AO5" s="170">
        <v>3.848913815405649E-5</v>
      </c>
      <c r="AP5" s="170">
        <v>1.3103853809382131E-5</v>
      </c>
      <c r="AQ5" s="170">
        <v>1.3645035410044654E-4</v>
      </c>
      <c r="AR5" s="170">
        <v>2.6612567689575514E-4</v>
      </c>
      <c r="AS5" s="170">
        <v>2.3591616905094522E-4</v>
      </c>
      <c r="AT5" s="170">
        <v>1.4597975907840426E-5</v>
      </c>
      <c r="AU5" s="170">
        <v>2.203409983299231E-3</v>
      </c>
      <c r="AV5" s="170">
        <v>3.2307959738686216E-5</v>
      </c>
      <c r="AW5" s="170">
        <v>1.3772763787528442E-5</v>
      </c>
      <c r="AX5" s="172">
        <v>8.3398371594386673E-6</v>
      </c>
      <c r="AZ5" s="155">
        <v>0.158551850077784</v>
      </c>
      <c r="BA5" s="155">
        <v>9.8514899034979966E-2</v>
      </c>
      <c r="BB5" s="155">
        <v>5.5147331537429528E-4</v>
      </c>
      <c r="BC5" s="155">
        <v>2.5630287072249056E-2</v>
      </c>
      <c r="BD5" s="155">
        <v>9.8278245986769923E-4</v>
      </c>
      <c r="BE5" s="155">
        <v>1.3966563703168412E-3</v>
      </c>
      <c r="BF5" s="155">
        <v>3.5771363215232854E-4</v>
      </c>
      <c r="BG5" s="155">
        <v>2.6692043522826242E-3</v>
      </c>
      <c r="BH5" s="155">
        <v>7.8615873691455437E-3</v>
      </c>
      <c r="BJ5" s="187">
        <v>15727967.761441257</v>
      </c>
      <c r="BK5" s="187">
        <v>225035907.61682537</v>
      </c>
      <c r="BL5" s="156">
        <v>12887622</v>
      </c>
      <c r="BM5" s="185">
        <f>BJ5/BL5/1000</f>
        <v>1.2203933170480371E-3</v>
      </c>
      <c r="BN5" s="185">
        <f>BK5/BL5/1000</f>
        <v>1.7461398822593135E-2</v>
      </c>
    </row>
    <row r="6" spans="1:68">
      <c r="A6" s="152" t="s">
        <v>562</v>
      </c>
      <c r="B6" s="152" t="s">
        <v>32</v>
      </c>
      <c r="C6" s="153">
        <v>9.0865249937058801E-3</v>
      </c>
      <c r="D6" s="153">
        <v>0.99091347500629412</v>
      </c>
      <c r="E6" s="153">
        <v>0.90287435596483823</v>
      </c>
      <c r="F6" s="154">
        <v>0.15867197318810222</v>
      </c>
      <c r="G6" s="154"/>
      <c r="H6" s="154"/>
      <c r="I6" s="153">
        <v>5.0685571822792655E-5</v>
      </c>
      <c r="J6" s="154">
        <v>0.35075408462505236</v>
      </c>
      <c r="K6" s="154">
        <v>4.7339757017176375E-2</v>
      </c>
      <c r="M6" s="173">
        <v>2.0010857946692392E-5</v>
      </c>
      <c r="N6" s="174">
        <v>1.0000960610131591</v>
      </c>
      <c r="O6" s="174">
        <v>2.56313968350575E-5</v>
      </c>
      <c r="P6" s="174">
        <v>3.7218317372526089E-5</v>
      </c>
      <c r="Q6" s="174">
        <v>3.8970919971191608E-5</v>
      </c>
      <c r="R6" s="174">
        <v>4.9745749421958178E-5</v>
      </c>
      <c r="S6" s="175">
        <v>2.0067603692468417E-3</v>
      </c>
      <c r="T6" s="175">
        <v>6.4552912006917429E-5</v>
      </c>
      <c r="U6" s="175">
        <v>7.4187519788782843E-4</v>
      </c>
      <c r="V6" s="175">
        <v>6.7178561109328854E-5</v>
      </c>
      <c r="W6" s="175">
        <v>1.2844761205194385E-3</v>
      </c>
      <c r="X6" s="175">
        <v>5.6753712797350919E-5</v>
      </c>
      <c r="Y6" s="175">
        <v>2.5476750416744452E-5</v>
      </c>
      <c r="Z6" s="175">
        <v>2.0148011956887108E-5</v>
      </c>
      <c r="AA6" s="174">
        <v>2.0235941787665014E-5</v>
      </c>
      <c r="AB6" s="174">
        <v>4.6571416047798696E-5</v>
      </c>
      <c r="AC6" s="174">
        <v>1.5690376690049179E-5</v>
      </c>
      <c r="AD6" s="174">
        <v>1.1500972820779434E-5</v>
      </c>
      <c r="AE6" s="174">
        <v>2.5581754159423815E-5</v>
      </c>
      <c r="AF6" s="174">
        <v>3.0824589840235047E-5</v>
      </c>
      <c r="AG6" s="174">
        <v>6.8078714693314154E-5</v>
      </c>
      <c r="AH6" s="174">
        <v>3.260355596019119E-3</v>
      </c>
      <c r="AI6" s="174">
        <v>9.3936860105726824E-5</v>
      </c>
      <c r="AJ6" s="174">
        <v>9.2226561703100219E-5</v>
      </c>
      <c r="AK6" s="174">
        <v>2.1482299938271572E-5</v>
      </c>
      <c r="AL6" s="174">
        <v>1.2636954230300305E-5</v>
      </c>
      <c r="AM6" s="174">
        <v>7.9787655854904996E-6</v>
      </c>
      <c r="AN6" s="174">
        <v>4.0006936646203607E-5</v>
      </c>
      <c r="AO6" s="174">
        <v>1.2936940987279939E-5</v>
      </c>
      <c r="AP6" s="174">
        <v>3.036646900278726E-5</v>
      </c>
      <c r="AQ6" s="174">
        <v>3.2404733924837181E-5</v>
      </c>
      <c r="AR6" s="174">
        <v>2.4568509200165129E-5</v>
      </c>
      <c r="AS6" s="174">
        <v>1.4935557162208392E-5</v>
      </c>
      <c r="AT6" s="174">
        <v>1.4110491229742344E-5</v>
      </c>
      <c r="AU6" s="174">
        <v>5.6515506864653842E-5</v>
      </c>
      <c r="AV6" s="174">
        <v>8.2310299715405146E-6</v>
      </c>
      <c r="AW6" s="174">
        <v>1.9126258139757799E-5</v>
      </c>
      <c r="AX6" s="176">
        <v>2.6024498930566014E-5</v>
      </c>
      <c r="AZ6" s="155">
        <v>2.2509736309050694E-2</v>
      </c>
      <c r="BA6" s="155">
        <v>1.8444386640541142E-5</v>
      </c>
      <c r="BB6" s="155">
        <v>1.0010820132237633E-4</v>
      </c>
      <c r="BC6" s="155">
        <v>2.7480584697399151E-2</v>
      </c>
      <c r="BD6" s="155">
        <v>6.4376080698845747E-3</v>
      </c>
      <c r="BE6" s="155">
        <v>9.6171100473124368E-3</v>
      </c>
      <c r="BF6" s="155">
        <v>0</v>
      </c>
      <c r="BG6" s="155">
        <v>2.6940870916356773E-3</v>
      </c>
      <c r="BH6" s="155">
        <v>2.0073568969853427E-2</v>
      </c>
      <c r="BJ6" s="187">
        <v>927118.85003748012</v>
      </c>
      <c r="BK6" s="187">
        <v>14559061.307483325</v>
      </c>
      <c r="BL6" s="156">
        <v>847915</v>
      </c>
      <c r="BM6" s="185">
        <f t="shared" ref="BM6:BM41" si="0">BJ6/BL6/1000</f>
        <v>1.0934101295972829E-3</v>
      </c>
      <c r="BN6" s="185">
        <f t="shared" ref="BN6:BN38" si="1">BK6/BL6/1000</f>
        <v>1.717042546420729E-2</v>
      </c>
    </row>
    <row r="7" spans="1:68">
      <c r="A7" s="152" t="s">
        <v>563</v>
      </c>
      <c r="B7" s="152" t="s">
        <v>34</v>
      </c>
      <c r="C7" s="153">
        <v>9.4629584517824439E-2</v>
      </c>
      <c r="D7" s="153">
        <v>0.90537041548217556</v>
      </c>
      <c r="E7" s="153">
        <v>0.14137394718538465</v>
      </c>
      <c r="F7" s="154">
        <v>0.12707392011566962</v>
      </c>
      <c r="G7" s="154"/>
      <c r="H7" s="154"/>
      <c r="I7" s="153">
        <v>9.6561540101501257E-3</v>
      </c>
      <c r="J7" s="154">
        <v>0.28323306911776097</v>
      </c>
      <c r="K7" s="154">
        <v>3.2325527355348431E-2</v>
      </c>
      <c r="M7" s="173">
        <v>2.1124255946176917E-3</v>
      </c>
      <c r="N7" s="174">
        <v>2.2877722651914737E-5</v>
      </c>
      <c r="O7" s="174">
        <v>1.0200120615950847</v>
      </c>
      <c r="P7" s="174">
        <v>2.3568797625175123E-4</v>
      </c>
      <c r="Q7" s="174">
        <v>4.9118278790685883E-5</v>
      </c>
      <c r="R7" s="174">
        <v>1.300643375833784E-3</v>
      </c>
      <c r="S7" s="175">
        <v>9.2018920832137946E-6</v>
      </c>
      <c r="T7" s="175">
        <v>2.8094290814022602E-5</v>
      </c>
      <c r="U7" s="175">
        <v>3.5587265452465358E-5</v>
      </c>
      <c r="V7" s="175">
        <v>6.06104203232532E-6</v>
      </c>
      <c r="W7" s="175">
        <v>8.2191472543107877E-6</v>
      </c>
      <c r="X7" s="175">
        <v>9.0585064620924067E-6</v>
      </c>
      <c r="Y7" s="175">
        <v>1.1236993370065757E-5</v>
      </c>
      <c r="Z7" s="175">
        <v>1.0829238958686103E-5</v>
      </c>
      <c r="AA7" s="174">
        <v>9.0888194356577952E-6</v>
      </c>
      <c r="AB7" s="174">
        <v>8.1526156833451497E-6</v>
      </c>
      <c r="AC7" s="174">
        <v>8.6048715551578859E-6</v>
      </c>
      <c r="AD7" s="174">
        <v>1.0868376833855612E-5</v>
      </c>
      <c r="AE7" s="174">
        <v>6.7375015792999659E-6</v>
      </c>
      <c r="AF7" s="174">
        <v>2.7991063440038755E-4</v>
      </c>
      <c r="AG7" s="174">
        <v>1.9337442624143959E-5</v>
      </c>
      <c r="AH7" s="174">
        <v>8.8893936332774787E-6</v>
      </c>
      <c r="AI7" s="174">
        <v>3.153599151078375E-5</v>
      </c>
      <c r="AJ7" s="174">
        <v>1.2872673964143054E-5</v>
      </c>
      <c r="AK7" s="174">
        <v>3.3447887917833639E-5</v>
      </c>
      <c r="AL7" s="174">
        <v>2.0492263365003176E-5</v>
      </c>
      <c r="AM7" s="174">
        <v>9.981031300423499E-6</v>
      </c>
      <c r="AN7" s="174">
        <v>6.0897916484251794E-5</v>
      </c>
      <c r="AO7" s="174">
        <v>2.2791750058167231E-4</v>
      </c>
      <c r="AP7" s="174">
        <v>7.234222017726709E-5</v>
      </c>
      <c r="AQ7" s="174">
        <v>4.1411142844158694E-4</v>
      </c>
      <c r="AR7" s="174">
        <v>1.036210330477621E-3</v>
      </c>
      <c r="AS7" s="174">
        <v>2.5437285375712429E-4</v>
      </c>
      <c r="AT7" s="174">
        <v>6.6197419519666066E-5</v>
      </c>
      <c r="AU7" s="174">
        <v>1.5367217310262684E-2</v>
      </c>
      <c r="AV7" s="174">
        <v>2.0666204313748108E-5</v>
      </c>
      <c r="AW7" s="174">
        <v>2.8720949348061165E-4</v>
      </c>
      <c r="AX7" s="176">
        <v>3.3673168679871768E-5</v>
      </c>
      <c r="AZ7" s="155">
        <v>0.12007562903126801</v>
      </c>
      <c r="BA7" s="155">
        <v>0.20249933198177622</v>
      </c>
      <c r="BB7" s="155">
        <v>3.000104449945195E-4</v>
      </c>
      <c r="BC7" s="155">
        <v>2.5405596475604367E-2</v>
      </c>
      <c r="BD7" s="155">
        <v>3.5938052093815906E-4</v>
      </c>
      <c r="BE7" s="155">
        <v>3.7160130435189926E-4</v>
      </c>
      <c r="BF7" s="155">
        <v>8.7139499124060666E-5</v>
      </c>
      <c r="BG7" s="155">
        <v>2.0032157159834006E-3</v>
      </c>
      <c r="BH7" s="155">
        <v>3.6443942189821766E-3</v>
      </c>
      <c r="BJ7" s="187">
        <v>9340413.0221727807</v>
      </c>
      <c r="BK7" s="187">
        <v>159851702.92810118</v>
      </c>
      <c r="BL7" s="156">
        <v>38340649</v>
      </c>
      <c r="BM7" s="185">
        <f t="shared" si="0"/>
        <v>2.4361645579272227E-4</v>
      </c>
      <c r="BN7" s="185">
        <f t="shared" si="1"/>
        <v>4.169248750278097E-3</v>
      </c>
    </row>
    <row r="8" spans="1:68">
      <c r="A8" s="152" t="s">
        <v>564</v>
      </c>
      <c r="B8" s="152" t="s">
        <v>37</v>
      </c>
      <c r="C8" s="153">
        <v>2.0855282707945011E-2</v>
      </c>
      <c r="D8" s="153">
        <v>0.97914471729205499</v>
      </c>
      <c r="E8" s="153">
        <v>0.67580841235108191</v>
      </c>
      <c r="F8" s="154">
        <v>0.22845493148040918</v>
      </c>
      <c r="G8" s="154"/>
      <c r="H8" s="154"/>
      <c r="I8" s="153">
        <v>3.2363105356897977E-4</v>
      </c>
      <c r="J8" s="154">
        <v>0.33888245512449333</v>
      </c>
      <c r="K8" s="154">
        <v>0.12445715112912566</v>
      </c>
      <c r="M8" s="173">
        <v>1.7613940419460499E-4</v>
      </c>
      <c r="N8" s="174">
        <v>1.2924607942524331E-4</v>
      </c>
      <c r="O8" s="174">
        <v>3.8368789080042771E-5</v>
      </c>
      <c r="P8" s="174">
        <v>1.0056453787785371</v>
      </c>
      <c r="Q8" s="174">
        <v>1.6296613252735127E-4</v>
      </c>
      <c r="R8" s="174">
        <v>3.5051506272463012E-5</v>
      </c>
      <c r="S8" s="175">
        <v>1.3228737047961271E-5</v>
      </c>
      <c r="T8" s="175">
        <v>1.6006509498501018E-4</v>
      </c>
      <c r="U8" s="175">
        <v>4.9333519225366529E-5</v>
      </c>
      <c r="V8" s="175">
        <v>1.6139341887509279E-5</v>
      </c>
      <c r="W8" s="175">
        <v>2.1934189258466368E-5</v>
      </c>
      <c r="X8" s="175">
        <v>3.6772175829447132E-5</v>
      </c>
      <c r="Y8" s="175">
        <v>3.9248815299172928E-5</v>
      </c>
      <c r="Z8" s="175">
        <v>5.6801123284942504E-5</v>
      </c>
      <c r="AA8" s="174">
        <v>3.5870543575435471E-5</v>
      </c>
      <c r="AB8" s="174">
        <v>7.4395933718530806E-5</v>
      </c>
      <c r="AC8" s="174">
        <v>5.2069397421365713E-5</v>
      </c>
      <c r="AD8" s="174">
        <v>3.5668723702365692E-5</v>
      </c>
      <c r="AE8" s="174">
        <v>3.5338740294866132E-5</v>
      </c>
      <c r="AF8" s="174">
        <v>9.2932967702236659E-5</v>
      </c>
      <c r="AG8" s="174">
        <v>9.2770242415719816E-5</v>
      </c>
      <c r="AH8" s="174">
        <v>1.0964237529372638E-5</v>
      </c>
      <c r="AI8" s="174">
        <v>4.5033873685828952E-5</v>
      </c>
      <c r="AJ8" s="174">
        <v>5.0994501358343723E-5</v>
      </c>
      <c r="AK8" s="174">
        <v>7.8378662895533605E-5</v>
      </c>
      <c r="AL8" s="174">
        <v>5.2876335908425858E-5</v>
      </c>
      <c r="AM8" s="174">
        <v>7.9513117245744867E-6</v>
      </c>
      <c r="AN8" s="174">
        <v>5.7494810029998747E-5</v>
      </c>
      <c r="AO8" s="174">
        <v>5.4703231291483227E-5</v>
      </c>
      <c r="AP8" s="174">
        <v>7.8837629892591663E-5</v>
      </c>
      <c r="AQ8" s="174">
        <v>2.4508799949552786E-5</v>
      </c>
      <c r="AR8" s="174">
        <v>7.0744330244612227E-5</v>
      </c>
      <c r="AS8" s="174">
        <v>5.586610133608927E-4</v>
      </c>
      <c r="AT8" s="174">
        <v>7.6916759333194433E-5</v>
      </c>
      <c r="AU8" s="174">
        <v>7.6915357580202405E-5</v>
      </c>
      <c r="AV8" s="174">
        <v>4.3321229926549057E-4</v>
      </c>
      <c r="AW8" s="174">
        <v>3.4796031001923397E-5</v>
      </c>
      <c r="AX8" s="176">
        <v>2.4378935211028681E-5</v>
      </c>
      <c r="AZ8" s="155">
        <v>0.13986348822753991</v>
      </c>
      <c r="BA8" s="155">
        <v>0.29958565934656262</v>
      </c>
      <c r="BB8" s="155">
        <v>4.6606117960575146E-5</v>
      </c>
      <c r="BC8" s="155">
        <v>2.0344122404345848E-2</v>
      </c>
      <c r="BD8" s="155">
        <v>2.3548354337974813E-5</v>
      </c>
      <c r="BE8" s="155">
        <v>3.0760037853979597E-4</v>
      </c>
      <c r="BF8" s="155">
        <v>1.5821550570826827E-4</v>
      </c>
      <c r="BG8" s="155">
        <v>1.527331544639585E-3</v>
      </c>
      <c r="BH8" s="155">
        <v>2.1411218534124754E-3</v>
      </c>
      <c r="BJ8" s="187">
        <v>1367839.5068714775</v>
      </c>
      <c r="BK8" s="187">
        <v>22614829.276136648</v>
      </c>
      <c r="BL8" s="156">
        <v>3586000</v>
      </c>
      <c r="BM8" s="185">
        <f t="shared" si="0"/>
        <v>3.8143879165406506E-4</v>
      </c>
      <c r="BN8" s="185">
        <f t="shared" si="1"/>
        <v>6.3064219955763093E-3</v>
      </c>
    </row>
    <row r="9" spans="1:68">
      <c r="A9" s="152" t="s">
        <v>565</v>
      </c>
      <c r="B9" s="152" t="s">
        <v>40</v>
      </c>
      <c r="C9" s="153">
        <v>5.1759101141038544E-2</v>
      </c>
      <c r="D9" s="153">
        <v>0.94824089885896146</v>
      </c>
      <c r="E9" s="153">
        <v>0.17048576073550847</v>
      </c>
      <c r="F9" s="154">
        <v>0.18544256728313641</v>
      </c>
      <c r="G9" s="154"/>
      <c r="H9" s="154"/>
      <c r="I9" s="153">
        <v>3.3399422028173204E-4</v>
      </c>
      <c r="J9" s="154">
        <v>0.32864549715151686</v>
      </c>
      <c r="K9" s="154">
        <v>4.8831139673897794E-2</v>
      </c>
      <c r="M9" s="173">
        <v>1.139781437573192E-3</v>
      </c>
      <c r="N9" s="174">
        <v>3.1323189407058712E-4</v>
      </c>
      <c r="O9" s="174">
        <v>9.3486914739584408E-4</v>
      </c>
      <c r="P9" s="174">
        <v>5.0630380061402543E-4</v>
      </c>
      <c r="Q9" s="174">
        <v>1.0111624689059151</v>
      </c>
      <c r="R9" s="174">
        <v>1.7144182872054145E-3</v>
      </c>
      <c r="S9" s="175">
        <v>6.7520107261918061E-5</v>
      </c>
      <c r="T9" s="175">
        <v>4.7592095135901252E-4</v>
      </c>
      <c r="U9" s="175">
        <v>9.5210228873001074E-4</v>
      </c>
      <c r="V9" s="175">
        <v>7.2609535792668352E-5</v>
      </c>
      <c r="W9" s="175">
        <v>1.8930631036027991E-4</v>
      </c>
      <c r="X9" s="175">
        <v>2.721232020871821E-4</v>
      </c>
      <c r="Y9" s="175">
        <v>1.7544207626713968E-4</v>
      </c>
      <c r="Z9" s="175">
        <v>1.3747232646837054E-4</v>
      </c>
      <c r="AA9" s="174">
        <v>3.7013570171715482E-4</v>
      </c>
      <c r="AB9" s="174">
        <v>4.7475195821275852E-4</v>
      </c>
      <c r="AC9" s="174">
        <v>3.5060654542058169E-4</v>
      </c>
      <c r="AD9" s="174">
        <v>3.9380082081935344E-4</v>
      </c>
      <c r="AE9" s="174">
        <v>9.725677464803645E-5</v>
      </c>
      <c r="AF9" s="174">
        <v>3.8077545858411785E-3</v>
      </c>
      <c r="AG9" s="174">
        <v>2.640931341390756E-3</v>
      </c>
      <c r="AH9" s="174">
        <v>1.3772147036600021E-4</v>
      </c>
      <c r="AI9" s="174">
        <v>4.6354000880607796E-4</v>
      </c>
      <c r="AJ9" s="174">
        <v>2.9962151742006716E-4</v>
      </c>
      <c r="AK9" s="174">
        <v>4.6216432000332667E-4</v>
      </c>
      <c r="AL9" s="174">
        <v>4.2007500364544181E-4</v>
      </c>
      <c r="AM9" s="174">
        <v>1.0075457982392836E-4</v>
      </c>
      <c r="AN9" s="174">
        <v>4.0548292974508857E-4</v>
      </c>
      <c r="AO9" s="174">
        <v>1.2848279685061825E-3</v>
      </c>
      <c r="AP9" s="174">
        <v>2.9027961689625408E-4</v>
      </c>
      <c r="AQ9" s="174">
        <v>5.269006104127714E-4</v>
      </c>
      <c r="AR9" s="174">
        <v>4.2692447991440706E-4</v>
      </c>
      <c r="AS9" s="174">
        <v>1.4397974549115527E-3</v>
      </c>
      <c r="AT9" s="174">
        <v>4.8045738494873093E-4</v>
      </c>
      <c r="AU9" s="174">
        <v>4.3910536830702904E-4</v>
      </c>
      <c r="AV9" s="174">
        <v>2.2853206098725605E-2</v>
      </c>
      <c r="AW9" s="174">
        <v>2.2306233306303909E-4</v>
      </c>
      <c r="AX9" s="176">
        <v>3.6508651395836749E-4</v>
      </c>
      <c r="AZ9" s="155">
        <v>0.1736531323001104</v>
      </c>
      <c r="BA9" s="155">
        <v>5.9843735704744654E-2</v>
      </c>
      <c r="BB9" s="155">
        <v>8.1037858410642073E-4</v>
      </c>
      <c r="BC9" s="155">
        <v>4.51956353345166E-2</v>
      </c>
      <c r="BD9" s="155">
        <v>9.7974419498270842E-4</v>
      </c>
      <c r="BE9" s="155">
        <v>1.7547467871890114E-3</v>
      </c>
      <c r="BF9" s="155">
        <v>2.2884607174007185E-5</v>
      </c>
      <c r="BG9" s="155">
        <v>3.6606100528810085E-3</v>
      </c>
      <c r="BH9" s="155">
        <v>5.5799405927308438E-3</v>
      </c>
      <c r="BJ9" s="187">
        <v>11339812.267442882</v>
      </c>
      <c r="BK9" s="187">
        <v>260224149.9396244</v>
      </c>
      <c r="BL9" s="156">
        <v>11953629</v>
      </c>
      <c r="BM9" s="185">
        <f t="shared" si="0"/>
        <v>9.4865017706697121E-4</v>
      </c>
      <c r="BN9" s="185">
        <f t="shared" si="1"/>
        <v>2.1769468496941339E-2</v>
      </c>
    </row>
    <row r="10" spans="1:68">
      <c r="A10" s="152" t="s">
        <v>566</v>
      </c>
      <c r="B10" s="152" t="s">
        <v>45</v>
      </c>
      <c r="C10" s="153">
        <v>5.8621217575100637E-2</v>
      </c>
      <c r="D10" s="153">
        <v>0.94137878242489936</v>
      </c>
      <c r="E10" s="153">
        <v>0.28001656927014823</v>
      </c>
      <c r="F10" s="154">
        <v>9.8328361128771941E-2</v>
      </c>
      <c r="G10" s="154"/>
      <c r="H10" s="154"/>
      <c r="I10" s="153">
        <v>8.7706251238673565E-4</v>
      </c>
      <c r="J10" s="154">
        <v>0.3411023622047244</v>
      </c>
      <c r="K10" s="154">
        <v>1.4343424463246442E-2</v>
      </c>
      <c r="M10" s="173">
        <v>4.3020745422788281E-3</v>
      </c>
      <c r="N10" s="174">
        <v>1.9094160747950711E-3</v>
      </c>
      <c r="O10" s="174">
        <v>7.2337116404130376E-4</v>
      </c>
      <c r="P10" s="174">
        <v>4.4121062931640614E-3</v>
      </c>
      <c r="Q10" s="174">
        <v>1.8997166910070102E-3</v>
      </c>
      <c r="R10" s="174">
        <v>1.0185668054676882</v>
      </c>
      <c r="S10" s="175">
        <v>1.7584079458569919E-3</v>
      </c>
      <c r="T10" s="175">
        <v>1.2771995895286806E-2</v>
      </c>
      <c r="U10" s="175">
        <v>1.7128897183568545E-3</v>
      </c>
      <c r="V10" s="175">
        <v>3.0377046349067387E-4</v>
      </c>
      <c r="W10" s="175">
        <v>4.0050547981034207E-4</v>
      </c>
      <c r="X10" s="175">
        <v>6.0632913033019668E-4</v>
      </c>
      <c r="Y10" s="175">
        <v>3.6994511860328859E-4</v>
      </c>
      <c r="Z10" s="175">
        <v>3.790860488589265E-4</v>
      </c>
      <c r="AA10" s="174">
        <v>6.4611693762196333E-4</v>
      </c>
      <c r="AB10" s="174">
        <v>6.8253769031534448E-4</v>
      </c>
      <c r="AC10" s="174">
        <v>6.2253814807662286E-4</v>
      </c>
      <c r="AD10" s="174">
        <v>6.5991267023125051E-4</v>
      </c>
      <c r="AE10" s="174">
        <v>4.9900230476790483E-4</v>
      </c>
      <c r="AF10" s="174">
        <v>1.4920059341217476E-3</v>
      </c>
      <c r="AG10" s="174">
        <v>4.7472092102239592E-4</v>
      </c>
      <c r="AH10" s="174">
        <v>1.2981320152518665E-4</v>
      </c>
      <c r="AI10" s="174">
        <v>7.9313386965252145E-4</v>
      </c>
      <c r="AJ10" s="174">
        <v>9.1356573508812869E-4</v>
      </c>
      <c r="AK10" s="174">
        <v>4.0309428384326428E-5</v>
      </c>
      <c r="AL10" s="174">
        <v>5.8250997406744232E-5</v>
      </c>
      <c r="AM10" s="174">
        <v>2.4729792815630969E-5</v>
      </c>
      <c r="AN10" s="174">
        <v>1.0648764851156385E-4</v>
      </c>
      <c r="AO10" s="174">
        <v>2.2160216884539543E-4</v>
      </c>
      <c r="AP10" s="174">
        <v>1.4853871965980493E-4</v>
      </c>
      <c r="AQ10" s="174">
        <v>4.6532199313177711E-4</v>
      </c>
      <c r="AR10" s="174">
        <v>7.8572528763836153E-3</v>
      </c>
      <c r="AS10" s="174">
        <v>2.5370144612353021E-4</v>
      </c>
      <c r="AT10" s="174">
        <v>3.7474398973607296E-4</v>
      </c>
      <c r="AU10" s="174">
        <v>4.0369502385523721E-4</v>
      </c>
      <c r="AV10" s="174">
        <v>7.2081888803982887E-4</v>
      </c>
      <c r="AW10" s="174">
        <v>4.389249314209248E-4</v>
      </c>
      <c r="AX10" s="176">
        <v>7.6211034083571299E-5</v>
      </c>
      <c r="AZ10" s="155">
        <v>0.14295946520557273</v>
      </c>
      <c r="BA10" s="155">
        <v>5.7335506150873794E-2</v>
      </c>
      <c r="BB10" s="155">
        <v>3.558574789823501E-4</v>
      </c>
      <c r="BC10" s="155">
        <v>2.0453208666651009E-2</v>
      </c>
      <c r="BD10" s="155">
        <v>1.2310008762463284E-3</v>
      </c>
      <c r="BE10" s="155">
        <v>6.6578112111520093E-4</v>
      </c>
      <c r="BF10" s="155">
        <v>3.6223717854478059E-5</v>
      </c>
      <c r="BG10" s="155">
        <v>1.8019731740337491E-3</v>
      </c>
      <c r="BH10" s="155">
        <v>2.3951122245380891E-3</v>
      </c>
      <c r="BJ10" s="187">
        <v>43321112.930676028</v>
      </c>
      <c r="BK10" s="187">
        <v>679290131.72993016</v>
      </c>
      <c r="BL10" s="156">
        <v>28006932</v>
      </c>
      <c r="BM10" s="185">
        <f t="shared" si="0"/>
        <v>1.5467996612651479E-3</v>
      </c>
      <c r="BN10" s="185">
        <f t="shared" si="1"/>
        <v>2.4254357161645916E-2</v>
      </c>
    </row>
    <row r="11" spans="1:68">
      <c r="A11" s="152" t="s">
        <v>567</v>
      </c>
      <c r="B11" s="152" t="s">
        <v>47</v>
      </c>
      <c r="C11" s="153">
        <v>1.5657371620437455E-2</v>
      </c>
      <c r="D11" s="153">
        <v>0.98434262837956255</v>
      </c>
      <c r="E11" s="153">
        <v>0.13195275914976309</v>
      </c>
      <c r="F11" s="154">
        <v>4.1829580693002563E-2</v>
      </c>
      <c r="G11" s="154"/>
      <c r="H11" s="154"/>
      <c r="I11" s="153">
        <v>2.1921586405349058E-4</v>
      </c>
      <c r="J11" s="154">
        <v>0.28825670756370503</v>
      </c>
      <c r="K11" s="154">
        <v>5.2244842928407713E-3</v>
      </c>
      <c r="M11" s="173">
        <v>2.7683651202673116E-4</v>
      </c>
      <c r="N11" s="174">
        <v>8.1164555092350034E-4</v>
      </c>
      <c r="O11" s="174">
        <v>1.1312569529772078E-4</v>
      </c>
      <c r="P11" s="174">
        <v>8.1225646516068121E-5</v>
      </c>
      <c r="Q11" s="174">
        <v>8.4480614484846474E-5</v>
      </c>
      <c r="R11" s="174">
        <v>1.134190971677225E-4</v>
      </c>
      <c r="S11" s="175">
        <v>1.0041642639050452</v>
      </c>
      <c r="T11" s="175">
        <v>6.5945198104360396E-5</v>
      </c>
      <c r="U11" s="175">
        <v>3.2877910016140143E-4</v>
      </c>
      <c r="V11" s="175">
        <v>1.2494134066659782E-4</v>
      </c>
      <c r="W11" s="175">
        <v>8.3477372660297749E-5</v>
      </c>
      <c r="X11" s="175">
        <v>9.008951639614298E-5</v>
      </c>
      <c r="Y11" s="175">
        <v>5.7424915422735571E-5</v>
      </c>
      <c r="Z11" s="175">
        <v>4.6852019395375495E-5</v>
      </c>
      <c r="AA11" s="174">
        <v>4.2707530532943501E-5</v>
      </c>
      <c r="AB11" s="174">
        <v>3.8061483491296052E-5</v>
      </c>
      <c r="AC11" s="174">
        <v>3.2448455376310639E-5</v>
      </c>
      <c r="AD11" s="174">
        <v>2.7096730754421878E-5</v>
      </c>
      <c r="AE11" s="174">
        <v>6.1700884746926135E-5</v>
      </c>
      <c r="AF11" s="174">
        <v>9.0054174000676432E-5</v>
      </c>
      <c r="AG11" s="174">
        <v>2.2355851538757843E-4</v>
      </c>
      <c r="AH11" s="174">
        <v>5.2975684807172747E-4</v>
      </c>
      <c r="AI11" s="174">
        <v>3.3825820743249346E-4</v>
      </c>
      <c r="AJ11" s="174">
        <v>2.2399627417286081E-4</v>
      </c>
      <c r="AK11" s="174">
        <v>5.9598665801504682E-5</v>
      </c>
      <c r="AL11" s="174">
        <v>5.0542762757386425E-5</v>
      </c>
      <c r="AM11" s="174">
        <v>2.2922264457231916E-5</v>
      </c>
      <c r="AN11" s="174">
        <v>1.8149384294019564E-3</v>
      </c>
      <c r="AO11" s="174">
        <v>6.2184570137288332E-5</v>
      </c>
      <c r="AP11" s="174">
        <v>3.0729834528823177E-4</v>
      </c>
      <c r="AQ11" s="174">
        <v>8.7042047242023537E-5</v>
      </c>
      <c r="AR11" s="174">
        <v>6.0134337607823449E-5</v>
      </c>
      <c r="AS11" s="174">
        <v>1.1680712186294224E-4</v>
      </c>
      <c r="AT11" s="174">
        <v>6.8314352941303296E-5</v>
      </c>
      <c r="AU11" s="174">
        <v>1.1993444653781468E-4</v>
      </c>
      <c r="AV11" s="174">
        <v>6.6894037069386244E-5</v>
      </c>
      <c r="AW11" s="174">
        <v>3.8722393570653229E-4</v>
      </c>
      <c r="AX11" s="176">
        <v>8.6087884029368146E-5</v>
      </c>
      <c r="AZ11" s="155">
        <v>9.3582752870479596E-2</v>
      </c>
      <c r="BA11" s="155">
        <v>0.10278117905390308</v>
      </c>
      <c r="BB11" s="155">
        <v>6.0876070452365488E-4</v>
      </c>
      <c r="BC11" s="155">
        <v>1.0891956137756354E-2</v>
      </c>
      <c r="BD11" s="155">
        <v>5.5703968808940262E-3</v>
      </c>
      <c r="BE11" s="155">
        <v>6.6000110000183332E-4</v>
      </c>
      <c r="BF11" s="155">
        <v>1.0465133720959302E-6</v>
      </c>
      <c r="BG11" s="155">
        <v>1.9347319067237205E-3</v>
      </c>
      <c r="BH11" s="155">
        <v>1.5525994868906177E-3</v>
      </c>
      <c r="BJ11" s="187">
        <v>52399795.249072164</v>
      </c>
      <c r="BK11" s="187">
        <v>634343201.62839007</v>
      </c>
      <c r="BL11" s="156">
        <v>16834612</v>
      </c>
      <c r="BM11" s="185">
        <f t="shared" si="0"/>
        <v>3.1126226876551813E-3</v>
      </c>
      <c r="BN11" s="185">
        <f t="shared" si="1"/>
        <v>3.7680892296679612E-2</v>
      </c>
    </row>
    <row r="12" spans="1:68">
      <c r="A12" s="152" t="s">
        <v>568</v>
      </c>
      <c r="B12" s="152" t="s">
        <v>49</v>
      </c>
      <c r="C12" s="153">
        <v>7.8739240676857003E-2</v>
      </c>
      <c r="D12" s="153">
        <v>0.921260759323143</v>
      </c>
      <c r="E12" s="153">
        <v>0.19443714726981423</v>
      </c>
      <c r="F12" s="154">
        <v>0.20647056476549563</v>
      </c>
      <c r="G12" s="154"/>
      <c r="H12" s="154"/>
      <c r="I12" s="153">
        <v>4.6267543193091552E-4</v>
      </c>
      <c r="J12" s="154">
        <v>0.31937379057194726</v>
      </c>
      <c r="K12" s="154">
        <v>4.3160372653460212E-2</v>
      </c>
      <c r="M12" s="173">
        <v>1.3487486664375884E-3</v>
      </c>
      <c r="N12" s="174">
        <v>5.1073668712395823E-4</v>
      </c>
      <c r="O12" s="174">
        <v>1.6345508947246232E-3</v>
      </c>
      <c r="P12" s="174">
        <v>1.1990479086756507E-3</v>
      </c>
      <c r="Q12" s="174">
        <v>3.1717875683773696E-3</v>
      </c>
      <c r="R12" s="174">
        <v>2.8496225066272692E-3</v>
      </c>
      <c r="S12" s="175">
        <v>9.7965361029914814E-5</v>
      </c>
      <c r="T12" s="175">
        <v>1.0182832350692284</v>
      </c>
      <c r="U12" s="175">
        <v>5.3809249413111992E-4</v>
      </c>
      <c r="V12" s="175">
        <v>1.0523907230589169E-4</v>
      </c>
      <c r="W12" s="175">
        <v>4.4485922736599092E-4</v>
      </c>
      <c r="X12" s="175">
        <v>3.3010732218276826E-4</v>
      </c>
      <c r="Y12" s="175">
        <v>1.3713038054279695E-3</v>
      </c>
      <c r="Z12" s="175">
        <v>1.6443325128600481E-3</v>
      </c>
      <c r="AA12" s="174">
        <v>3.0527528706613665E-3</v>
      </c>
      <c r="AB12" s="174">
        <v>1.1631319131953739E-3</v>
      </c>
      <c r="AC12" s="174">
        <v>1.996017785813646E-3</v>
      </c>
      <c r="AD12" s="174">
        <v>2.9228522780239382E-3</v>
      </c>
      <c r="AE12" s="174">
        <v>2.8523507658567188E-3</v>
      </c>
      <c r="AF12" s="174">
        <v>3.4441741115038274E-3</v>
      </c>
      <c r="AG12" s="174">
        <v>1.3417306188767139E-3</v>
      </c>
      <c r="AH12" s="174">
        <v>7.4879477404108093E-5</v>
      </c>
      <c r="AI12" s="174">
        <v>3.9198810662900005E-3</v>
      </c>
      <c r="AJ12" s="174">
        <v>1.3342714810243345E-3</v>
      </c>
      <c r="AK12" s="174">
        <v>3.2370127632889653E-4</v>
      </c>
      <c r="AL12" s="174">
        <v>3.5105936775380107E-4</v>
      </c>
      <c r="AM12" s="174">
        <v>1.1580704679990692E-4</v>
      </c>
      <c r="AN12" s="174">
        <v>3.1408072019089515E-4</v>
      </c>
      <c r="AO12" s="174">
        <v>7.1528318389632161E-4</v>
      </c>
      <c r="AP12" s="174">
        <v>3.7170205649100427E-4</v>
      </c>
      <c r="AQ12" s="174">
        <v>3.9649580878494393E-4</v>
      </c>
      <c r="AR12" s="174">
        <v>2.7394272057734687E-4</v>
      </c>
      <c r="AS12" s="174">
        <v>8.7147104856797491E-4</v>
      </c>
      <c r="AT12" s="174">
        <v>5.2984113154180465E-4</v>
      </c>
      <c r="AU12" s="174">
        <v>3.2386656954775815E-4</v>
      </c>
      <c r="AV12" s="174">
        <v>4.0752717467624549E-3</v>
      </c>
      <c r="AW12" s="174">
        <v>4.154330227088438E-4</v>
      </c>
      <c r="AX12" s="176">
        <v>1.7156771685259822E-4</v>
      </c>
      <c r="AZ12" s="155">
        <v>0.13118446509136672</v>
      </c>
      <c r="BA12" s="155">
        <v>5.0837521616200559E-2</v>
      </c>
      <c r="BB12" s="155">
        <v>1.2639897996023173E-4</v>
      </c>
      <c r="BC12" s="155">
        <v>2.410413735461155E-2</v>
      </c>
      <c r="BD12" s="155">
        <v>5.2445701763186774E-4</v>
      </c>
      <c r="BE12" s="155">
        <v>3.7741945422500438E-4</v>
      </c>
      <c r="BF12" s="155">
        <v>3.3475979848842622E-5</v>
      </c>
      <c r="BG12" s="155">
        <v>1.7106324451961672E-3</v>
      </c>
      <c r="BH12" s="155">
        <v>3.527815280530686E-3</v>
      </c>
      <c r="BJ12" s="187">
        <v>2198760.1097204946</v>
      </c>
      <c r="BK12" s="187">
        <v>36919061.127984256</v>
      </c>
      <c r="BL12" s="156">
        <v>13997987</v>
      </c>
      <c r="BM12" s="185">
        <f t="shared" si="0"/>
        <v>1.5707687896270332E-4</v>
      </c>
      <c r="BN12" s="185">
        <f t="shared" si="1"/>
        <v>2.637455023210427E-3</v>
      </c>
    </row>
    <row r="13" spans="1:68">
      <c r="A13" s="152" t="s">
        <v>569</v>
      </c>
      <c r="B13" s="152" t="s">
        <v>50</v>
      </c>
      <c r="C13" s="153">
        <v>0.17760946546849088</v>
      </c>
      <c r="D13" s="153">
        <v>0.82239053453150912</v>
      </c>
      <c r="E13" s="153">
        <v>9.4019016092615745E-2</v>
      </c>
      <c r="F13" s="154">
        <v>0.18502740011523985</v>
      </c>
      <c r="G13" s="154"/>
      <c r="H13" s="154"/>
      <c r="I13" s="153">
        <v>2.0106538197206143E-4</v>
      </c>
      <c r="J13" s="154">
        <v>0.40057497333545833</v>
      </c>
      <c r="K13" s="154">
        <v>2.9349385183096519E-2</v>
      </c>
      <c r="M13" s="173">
        <v>3.0490526220155106E-4</v>
      </c>
      <c r="N13" s="174">
        <v>9.0234366483969532E-5</v>
      </c>
      <c r="O13" s="174">
        <v>3.8762654181381622E-4</v>
      </c>
      <c r="P13" s="174">
        <v>2.0118432471584813E-4</v>
      </c>
      <c r="Q13" s="174">
        <v>1.697377191362186E-3</v>
      </c>
      <c r="R13" s="174">
        <v>2.8406350358016691E-3</v>
      </c>
      <c r="S13" s="175">
        <v>1.4807134280847034E-3</v>
      </c>
      <c r="T13" s="175">
        <v>7.0214064796475962E-4</v>
      </c>
      <c r="U13" s="175">
        <v>1.0301003086606546</v>
      </c>
      <c r="V13" s="175">
        <v>3.6250910794211966E-4</v>
      </c>
      <c r="W13" s="175">
        <v>4.1111788718573743E-4</v>
      </c>
      <c r="X13" s="175">
        <v>7.2490281431783509E-4</v>
      </c>
      <c r="Y13" s="175">
        <v>1.3055387528181489E-3</v>
      </c>
      <c r="Z13" s="175">
        <v>1.1778117383268723E-3</v>
      </c>
      <c r="AA13" s="174">
        <v>4.2438104010429443E-3</v>
      </c>
      <c r="AB13" s="174">
        <v>9.1193107134534251E-3</v>
      </c>
      <c r="AC13" s="174">
        <v>1.4494381384382578E-3</v>
      </c>
      <c r="AD13" s="174">
        <v>5.835683654179753E-4</v>
      </c>
      <c r="AE13" s="174">
        <v>1.6182496746251591E-3</v>
      </c>
      <c r="AF13" s="174">
        <v>5.1224563928582397E-4</v>
      </c>
      <c r="AG13" s="174">
        <v>1.0967089106108692E-2</v>
      </c>
      <c r="AH13" s="174">
        <v>1.1329358040238933E-4</v>
      </c>
      <c r="AI13" s="174">
        <v>1.4171545758816433E-3</v>
      </c>
      <c r="AJ13" s="174">
        <v>1.3879402019908419E-4</v>
      </c>
      <c r="AK13" s="174">
        <v>6.5089237330769322E-5</v>
      </c>
      <c r="AL13" s="174">
        <v>4.6199463533238868E-5</v>
      </c>
      <c r="AM13" s="174">
        <v>1.0218776222442274E-4</v>
      </c>
      <c r="AN13" s="174">
        <v>1.0471729612301716E-4</v>
      </c>
      <c r="AO13" s="174">
        <v>5.9737168610328994E-5</v>
      </c>
      <c r="AP13" s="174">
        <v>1.3998943705199104E-4</v>
      </c>
      <c r="AQ13" s="174">
        <v>4.7955548364651211E-4</v>
      </c>
      <c r="AR13" s="174">
        <v>2.4112052024039313E-4</v>
      </c>
      <c r="AS13" s="174">
        <v>1.388416123383502E-4</v>
      </c>
      <c r="AT13" s="174">
        <v>6.9156603141909518E-5</v>
      </c>
      <c r="AU13" s="174">
        <v>3.1407733903946638E-4</v>
      </c>
      <c r="AV13" s="174">
        <v>1.0158621783076067E-3</v>
      </c>
      <c r="AW13" s="174">
        <v>7.3531418181617099E-4</v>
      </c>
      <c r="AX13" s="176">
        <v>1.431208250764538E-4</v>
      </c>
      <c r="AZ13" s="155">
        <v>0.1461654155782274</v>
      </c>
      <c r="BA13" s="155">
        <v>2.8238790692717723E-2</v>
      </c>
      <c r="BB13" s="155">
        <v>2.2782944323878303E-4</v>
      </c>
      <c r="BC13" s="155">
        <v>4.0827628277953672E-2</v>
      </c>
      <c r="BD13" s="155">
        <v>3.8931644369422261E-3</v>
      </c>
      <c r="BE13" s="155">
        <v>1.9418129303186169E-3</v>
      </c>
      <c r="BF13" s="155">
        <v>9.9771315374058009E-6</v>
      </c>
      <c r="BG13" s="155">
        <v>2.7864703079469059E-3</v>
      </c>
      <c r="BH13" s="155">
        <v>2.8683704976001159E-3</v>
      </c>
      <c r="BJ13" s="187">
        <v>22965334.116762795</v>
      </c>
      <c r="BK13" s="187">
        <v>293561834.62505013</v>
      </c>
      <c r="BL13" s="156">
        <v>6310618</v>
      </c>
      <c r="BM13" s="185">
        <f t="shared" si="0"/>
        <v>3.6391577048020961E-3</v>
      </c>
      <c r="BN13" s="185">
        <f t="shared" si="1"/>
        <v>4.651871411406143E-2</v>
      </c>
    </row>
    <row r="14" spans="1:68">
      <c r="A14" s="152" t="s">
        <v>570</v>
      </c>
      <c r="B14" s="152" t="s">
        <v>52</v>
      </c>
      <c r="C14" s="153">
        <v>0.11721287325744278</v>
      </c>
      <c r="D14" s="153">
        <v>0.88278712674255722</v>
      </c>
      <c r="E14" s="153">
        <v>4.1902353044553989E-2</v>
      </c>
      <c r="F14" s="154">
        <v>9.1708474617103422E-2</v>
      </c>
      <c r="G14" s="154"/>
      <c r="H14" s="154"/>
      <c r="I14" s="153">
        <v>3.4967118188575618E-5</v>
      </c>
      <c r="J14" s="154">
        <v>0.31024410221818027</v>
      </c>
      <c r="K14" s="154">
        <v>1.1720279214873792E-2</v>
      </c>
      <c r="M14" s="173">
        <v>3.658584994383116E-5</v>
      </c>
      <c r="N14" s="174">
        <v>1.74787025557088E-4</v>
      </c>
      <c r="O14" s="174">
        <v>3.6520719421909608E-5</v>
      </c>
      <c r="P14" s="174">
        <v>4.877005603498066E-5</v>
      </c>
      <c r="Q14" s="174">
        <v>6.7659154304027195E-3</v>
      </c>
      <c r="R14" s="174">
        <v>6.0334845799419809E-5</v>
      </c>
      <c r="S14" s="175">
        <v>1.1343409546834937E-5</v>
      </c>
      <c r="T14" s="175">
        <v>3.4763698730016297E-4</v>
      </c>
      <c r="U14" s="175">
        <v>4.3956303269365575E-4</v>
      </c>
      <c r="V14" s="175">
        <v>1.0658734969884822</v>
      </c>
      <c r="W14" s="175">
        <v>1.4340964199355854E-4</v>
      </c>
      <c r="X14" s="175">
        <v>2.9964989399891662E-2</v>
      </c>
      <c r="Y14" s="175">
        <v>1.7387503159019636E-2</v>
      </c>
      <c r="Z14" s="175">
        <v>1.3391258159405247E-2</v>
      </c>
      <c r="AA14" s="174">
        <v>3.052570804769476E-3</v>
      </c>
      <c r="AB14" s="174">
        <v>1.4067598013311259E-3</v>
      </c>
      <c r="AC14" s="174">
        <v>4.6580491320187337E-3</v>
      </c>
      <c r="AD14" s="174">
        <v>1.2000310584480878E-3</v>
      </c>
      <c r="AE14" s="174">
        <v>6.2414395935633084E-3</v>
      </c>
      <c r="AF14" s="174">
        <v>3.45981316093137E-4</v>
      </c>
      <c r="AG14" s="174">
        <v>3.8592635424304386E-3</v>
      </c>
      <c r="AH14" s="174">
        <v>4.0809643966211114E-5</v>
      </c>
      <c r="AI14" s="174">
        <v>1.6144250351995341E-4</v>
      </c>
      <c r="AJ14" s="174">
        <v>2.259286248853593E-5</v>
      </c>
      <c r="AK14" s="174">
        <v>2.4590217373465497E-5</v>
      </c>
      <c r="AL14" s="174">
        <v>2.2311272352699377E-5</v>
      </c>
      <c r="AM14" s="174">
        <v>3.5539814107699866E-5</v>
      </c>
      <c r="AN14" s="174">
        <v>1.0555979775812776E-4</v>
      </c>
      <c r="AO14" s="174">
        <v>3.3346982594300083E-5</v>
      </c>
      <c r="AP14" s="174">
        <v>7.5889962355314651E-5</v>
      </c>
      <c r="AQ14" s="174">
        <v>3.2164979969415748E-5</v>
      </c>
      <c r="AR14" s="174">
        <v>2.1740139857151632E-5</v>
      </c>
      <c r="AS14" s="174">
        <v>3.8315238152444435E-5</v>
      </c>
      <c r="AT14" s="174">
        <v>5.4223326020082742E-5</v>
      </c>
      <c r="AU14" s="174">
        <v>2.6896509591585175E-5</v>
      </c>
      <c r="AV14" s="174">
        <v>1.8891847088409612E-4</v>
      </c>
      <c r="AW14" s="174">
        <v>5.2556463678111315E-4</v>
      </c>
      <c r="AX14" s="176">
        <v>5.562186362610571E-5</v>
      </c>
      <c r="AZ14" s="155">
        <v>5.9150610573750477E-2</v>
      </c>
      <c r="BA14" s="155">
        <v>7.4034105194673801E-7</v>
      </c>
      <c r="BB14" s="155">
        <v>2.3658724920906631E-5</v>
      </c>
      <c r="BC14" s="155">
        <v>1.8376681213939153E-2</v>
      </c>
      <c r="BD14" s="155">
        <v>1.2366270666821645E-3</v>
      </c>
      <c r="BE14" s="155">
        <v>3.6333041842820895E-3</v>
      </c>
      <c r="BF14" s="155">
        <v>0</v>
      </c>
      <c r="BG14" s="155">
        <v>1.3138156685329591E-3</v>
      </c>
      <c r="BH14" s="155">
        <v>2.4940802490430046E-3</v>
      </c>
      <c r="BJ14" s="187">
        <v>143588654.784123</v>
      </c>
      <c r="BK14" s="187">
        <v>1543453565.687634</v>
      </c>
      <c r="BL14" s="156">
        <v>27342722</v>
      </c>
      <c r="BM14" s="185">
        <f t="shared" si="0"/>
        <v>5.2514396622297885E-3</v>
      </c>
      <c r="BN14" s="185">
        <f t="shared" si="1"/>
        <v>5.6448424033555766E-2</v>
      </c>
    </row>
    <row r="15" spans="1:68">
      <c r="A15" s="152" t="s">
        <v>571</v>
      </c>
      <c r="B15" s="152" t="s">
        <v>54</v>
      </c>
      <c r="C15" s="153">
        <v>2.9318903344051295E-2</v>
      </c>
      <c r="D15" s="153">
        <v>0.97068109665594871</v>
      </c>
      <c r="E15" s="153">
        <v>0.39058565192007738</v>
      </c>
      <c r="F15" s="154">
        <v>8.5526315789473686E-2</v>
      </c>
      <c r="G15" s="154"/>
      <c r="H15" s="154"/>
      <c r="I15" s="153">
        <v>3.3113443950423386E-5</v>
      </c>
      <c r="J15" s="154">
        <v>0.23223282238182014</v>
      </c>
      <c r="K15" s="154">
        <v>1.3050702111694715E-2</v>
      </c>
      <c r="M15" s="177">
        <v>5.2015267091099401E-6</v>
      </c>
      <c r="N15" s="178">
        <v>2.2206909445851245E-5</v>
      </c>
      <c r="O15" s="178">
        <v>4.9802828645209194E-5</v>
      </c>
      <c r="P15" s="178">
        <v>5.2765024122379994E-6</v>
      </c>
      <c r="Q15" s="178">
        <v>3.5089731297321529E-4</v>
      </c>
      <c r="R15" s="178">
        <v>2.0838053932639559E-4</v>
      </c>
      <c r="S15" s="179">
        <v>2.2759658372414624E-6</v>
      </c>
      <c r="T15" s="179">
        <v>8.8160810653661328E-5</v>
      </c>
      <c r="U15" s="179">
        <v>1.7217596539739885E-4</v>
      </c>
      <c r="V15" s="179">
        <v>4.4204703623251839E-4</v>
      </c>
      <c r="W15" s="179">
        <v>1.0125939521412959</v>
      </c>
      <c r="X15" s="179">
        <v>1.9603523944305154E-3</v>
      </c>
      <c r="Y15" s="179">
        <v>1.4750105909599476E-3</v>
      </c>
      <c r="Z15" s="179">
        <v>8.1897971604536727E-4</v>
      </c>
      <c r="AA15" s="178">
        <v>1.2616039696737432E-3</v>
      </c>
      <c r="AB15" s="178">
        <v>2.1365046342605655E-3</v>
      </c>
      <c r="AC15" s="178">
        <v>1.4405410104984589E-3</v>
      </c>
      <c r="AD15" s="178">
        <v>1.5000015810638294E-3</v>
      </c>
      <c r="AE15" s="178">
        <v>6.284404244773945E-4</v>
      </c>
      <c r="AF15" s="178">
        <v>2.3407568389000836E-4</v>
      </c>
      <c r="AG15" s="178">
        <v>3.5340889960189026E-4</v>
      </c>
      <c r="AH15" s="178">
        <v>7.8322382082247135E-6</v>
      </c>
      <c r="AI15" s="178">
        <v>2.4161281786776487E-5</v>
      </c>
      <c r="AJ15" s="178">
        <v>4.0087073516189434E-6</v>
      </c>
      <c r="AK15" s="178">
        <v>3.8741239050960126E-6</v>
      </c>
      <c r="AL15" s="178">
        <v>4.2228496790772366E-6</v>
      </c>
      <c r="AM15" s="178">
        <v>3.9312035292563657E-6</v>
      </c>
      <c r="AN15" s="178">
        <v>9.342843032321543E-6</v>
      </c>
      <c r="AO15" s="178">
        <v>9.8608748899155975E-6</v>
      </c>
      <c r="AP15" s="178">
        <v>1.9965804151162606E-5</v>
      </c>
      <c r="AQ15" s="178">
        <v>7.8298753765461785E-6</v>
      </c>
      <c r="AR15" s="178">
        <v>4.0821546111003411E-5</v>
      </c>
      <c r="AS15" s="178">
        <v>1.5346641515409196E-5</v>
      </c>
      <c r="AT15" s="178">
        <v>1.4682117757721606E-5</v>
      </c>
      <c r="AU15" s="178">
        <v>1.4495217880762925E-5</v>
      </c>
      <c r="AV15" s="178">
        <v>5.3427889793888705E-5</v>
      </c>
      <c r="AW15" s="178">
        <v>9.7420179893609231E-5</v>
      </c>
      <c r="AX15" s="180">
        <v>7.4288694916199406E-6</v>
      </c>
      <c r="AZ15" s="155">
        <v>8.6008775474865157E-2</v>
      </c>
      <c r="BA15" s="155">
        <v>1.5612637760568329E-2</v>
      </c>
      <c r="BB15" s="155">
        <v>6.9110857092486021E-5</v>
      </c>
      <c r="BC15" s="155">
        <v>1.9921012776024125E-2</v>
      </c>
      <c r="BD15" s="155">
        <v>1.3968622276109939E-4</v>
      </c>
      <c r="BE15" s="155">
        <v>9.7668774326969401E-4</v>
      </c>
      <c r="BF15" s="155">
        <v>9.9028675147659077E-6</v>
      </c>
      <c r="BG15" s="155">
        <v>1.3257289539133797E-3</v>
      </c>
      <c r="BH15" s="155">
        <v>6.9695265752864454E-3</v>
      </c>
      <c r="BJ15" s="187">
        <v>3544395.695565043</v>
      </c>
      <c r="BK15" s="187">
        <v>50096154.76505243</v>
      </c>
      <c r="BL15" s="156">
        <v>8806635</v>
      </c>
      <c r="BM15" s="185">
        <f t="shared" si="0"/>
        <v>4.0246878581490469E-4</v>
      </c>
      <c r="BN15" s="185">
        <f t="shared" si="1"/>
        <v>5.6884558932046607E-3</v>
      </c>
    </row>
    <row r="16" spans="1:68">
      <c r="A16" s="152" t="s">
        <v>572</v>
      </c>
      <c r="B16" s="152" t="s">
        <v>55</v>
      </c>
      <c r="C16" s="153">
        <v>5.9389242029673106E-2</v>
      </c>
      <c r="D16" s="153">
        <v>0.94061075797032689</v>
      </c>
      <c r="E16" s="153">
        <v>0.10570976666775492</v>
      </c>
      <c r="F16" s="154">
        <v>0.29148885574075273</v>
      </c>
      <c r="G16" s="154"/>
      <c r="H16" s="154"/>
      <c r="I16" s="153">
        <v>1.4169691559304807E-4</v>
      </c>
      <c r="J16" s="154">
        <v>0.39916553170330976</v>
      </c>
      <c r="K16" s="154">
        <v>6.9624056899496287E-2</v>
      </c>
      <c r="M16" s="177">
        <v>7.2434044122300206E-5</v>
      </c>
      <c r="N16" s="178">
        <v>1.7976880337553492E-3</v>
      </c>
      <c r="O16" s="178">
        <v>6.7454302646175791E-4</v>
      </c>
      <c r="P16" s="178">
        <v>2.4890283716642663E-4</v>
      </c>
      <c r="Q16" s="178">
        <v>2.8269108710683938E-3</v>
      </c>
      <c r="R16" s="178">
        <v>1.0772007576066588E-3</v>
      </c>
      <c r="S16" s="179">
        <v>3.6423650216810963E-5</v>
      </c>
      <c r="T16" s="179">
        <v>5.9030329427252521E-4</v>
      </c>
      <c r="U16" s="179">
        <v>3.2557744565192039E-4</v>
      </c>
      <c r="V16" s="179">
        <v>1.1661238166731117E-4</v>
      </c>
      <c r="W16" s="179">
        <v>1.1429928304950595E-4</v>
      </c>
      <c r="X16" s="179">
        <v>1.0038039575442734</v>
      </c>
      <c r="Y16" s="179">
        <v>3.1536946194597958E-3</v>
      </c>
      <c r="Z16" s="179">
        <v>2.3783490065173545E-3</v>
      </c>
      <c r="AA16" s="178">
        <v>2.3376007260846863E-3</v>
      </c>
      <c r="AB16" s="178">
        <v>1.6856546143075779E-3</v>
      </c>
      <c r="AC16" s="178">
        <v>1.4231588040780388E-3</v>
      </c>
      <c r="AD16" s="178">
        <v>1.2332257930021346E-3</v>
      </c>
      <c r="AE16" s="178">
        <v>4.6091890822769048E-4</v>
      </c>
      <c r="AF16" s="178">
        <v>4.0012777072027223E-4</v>
      </c>
      <c r="AG16" s="178">
        <v>7.0640116359778965E-3</v>
      </c>
      <c r="AH16" s="178">
        <v>1.1473475453211636E-4</v>
      </c>
      <c r="AI16" s="178">
        <v>2.6990292594180243E-4</v>
      </c>
      <c r="AJ16" s="178">
        <v>4.3007227396445061E-5</v>
      </c>
      <c r="AK16" s="178">
        <v>1.8865805082228157E-4</v>
      </c>
      <c r="AL16" s="178">
        <v>4.1940618417611081E-5</v>
      </c>
      <c r="AM16" s="178">
        <v>7.7685911392530698E-5</v>
      </c>
      <c r="AN16" s="178">
        <v>1.3243894049435662E-4</v>
      </c>
      <c r="AO16" s="178">
        <v>6.9418040932920009E-5</v>
      </c>
      <c r="AP16" s="178">
        <v>4.9422941060846531E-4</v>
      </c>
      <c r="AQ16" s="178">
        <v>5.947406978040096E-5</v>
      </c>
      <c r="AR16" s="178">
        <v>6.2437595422329008E-5</v>
      </c>
      <c r="AS16" s="178">
        <v>2.0984515817164696E-4</v>
      </c>
      <c r="AT16" s="178">
        <v>8.8435268939054474E-5</v>
      </c>
      <c r="AU16" s="178">
        <v>2.1013302856188126E-4</v>
      </c>
      <c r="AV16" s="178">
        <v>1.5201482950839433E-4</v>
      </c>
      <c r="AW16" s="178">
        <v>3.9316865834265052E-4</v>
      </c>
      <c r="AX16" s="180">
        <v>1.0125423581748792E-4</v>
      </c>
      <c r="AZ16" s="155">
        <v>0.11013079344590518</v>
      </c>
      <c r="BA16" s="155">
        <v>2.2684914401587417E-2</v>
      </c>
      <c r="BB16" s="155">
        <v>1.2957444403811048E-4</v>
      </c>
      <c r="BC16" s="155">
        <v>3.8249259624438335E-2</v>
      </c>
      <c r="BD16" s="155">
        <v>7.8486722710309216E-4</v>
      </c>
      <c r="BE16" s="155">
        <v>3.4838591341230591E-4</v>
      </c>
      <c r="BF16" s="155">
        <v>5.4544308307770444E-6</v>
      </c>
      <c r="BG16" s="155">
        <v>2.5770917203135307E-3</v>
      </c>
      <c r="BH16" s="155">
        <v>1.7366654070736865E-3</v>
      </c>
      <c r="BJ16" s="187">
        <v>1945284.1655293996</v>
      </c>
      <c r="BK16" s="187">
        <v>33481671.569676943</v>
      </c>
      <c r="BL16" s="156">
        <v>11736949</v>
      </c>
      <c r="BM16" s="185">
        <f t="shared" si="0"/>
        <v>1.6574019070283083E-4</v>
      </c>
      <c r="BN16" s="185">
        <f t="shared" si="1"/>
        <v>2.8526724934799445E-3</v>
      </c>
    </row>
    <row r="17" spans="1:66">
      <c r="A17" s="152" t="s">
        <v>573</v>
      </c>
      <c r="B17" s="152" t="s">
        <v>57</v>
      </c>
      <c r="C17" s="153">
        <v>0.1329256785509445</v>
      </c>
      <c r="D17" s="153">
        <v>0.8670743214490555</v>
      </c>
      <c r="E17" s="153">
        <v>0.15871180383937328</v>
      </c>
      <c r="F17" s="154">
        <v>0.19526737400332939</v>
      </c>
      <c r="G17" s="154"/>
      <c r="H17" s="154"/>
      <c r="I17" s="153">
        <v>6.3848152328401048E-5</v>
      </c>
      <c r="J17" s="154">
        <v>0.35630625765774487</v>
      </c>
      <c r="K17" s="154">
        <v>3.084325503968062E-2</v>
      </c>
      <c r="M17" s="177">
        <v>2.9026625271462515E-5</v>
      </c>
      <c r="N17" s="178">
        <v>2.4114146922155275E-4</v>
      </c>
      <c r="O17" s="178">
        <v>2.5323698627462035E-5</v>
      </c>
      <c r="P17" s="178">
        <v>3.7182298894235667E-5</v>
      </c>
      <c r="Q17" s="178">
        <v>2.7843765729784785E-4</v>
      </c>
      <c r="R17" s="178">
        <v>5.651348742368205E-5</v>
      </c>
      <c r="S17" s="179">
        <v>2.7010649084059562E-5</v>
      </c>
      <c r="T17" s="179">
        <v>5.8517141400683428E-5</v>
      </c>
      <c r="U17" s="179">
        <v>7.3197635210536688E-5</v>
      </c>
      <c r="V17" s="179">
        <v>4.3719120120171127E-5</v>
      </c>
      <c r="W17" s="179">
        <v>1.7047406876146922E-5</v>
      </c>
      <c r="X17" s="179">
        <v>1.4334337607495252E-4</v>
      </c>
      <c r="Y17" s="179">
        <v>1.0212732176728758</v>
      </c>
      <c r="Z17" s="179">
        <v>6.5750409653337677E-3</v>
      </c>
      <c r="AA17" s="178">
        <v>1.8422816217865342E-3</v>
      </c>
      <c r="AB17" s="178">
        <v>3.8828434996880608E-4</v>
      </c>
      <c r="AC17" s="178">
        <v>7.3480987267388162E-4</v>
      </c>
      <c r="AD17" s="178">
        <v>2.3089329345917178E-4</v>
      </c>
      <c r="AE17" s="178">
        <v>4.3437883972907314E-4</v>
      </c>
      <c r="AF17" s="178">
        <v>1.2877915276382579E-4</v>
      </c>
      <c r="AG17" s="178">
        <v>1.0612970239023153E-3</v>
      </c>
      <c r="AH17" s="178">
        <v>4.354268998266244E-5</v>
      </c>
      <c r="AI17" s="178">
        <v>2.2934030683147422E-3</v>
      </c>
      <c r="AJ17" s="178">
        <v>5.4296036462490474E-5</v>
      </c>
      <c r="AK17" s="178">
        <v>4.7433581569171474E-5</v>
      </c>
      <c r="AL17" s="178">
        <v>6.149930485069547E-5</v>
      </c>
      <c r="AM17" s="178">
        <v>3.4494958090414736E-5</v>
      </c>
      <c r="AN17" s="178">
        <v>1.2149256227476591E-4</v>
      </c>
      <c r="AO17" s="178">
        <v>1.2860825688281081E-4</v>
      </c>
      <c r="AP17" s="178">
        <v>1.7399325840760781E-4</v>
      </c>
      <c r="AQ17" s="178">
        <v>7.7769435312621447E-5</v>
      </c>
      <c r="AR17" s="178">
        <v>4.6350968518278355E-5</v>
      </c>
      <c r="AS17" s="178">
        <v>7.2140504374596149E-5</v>
      </c>
      <c r="AT17" s="178">
        <v>6.9138308943983559E-4</v>
      </c>
      <c r="AU17" s="178">
        <v>4.4900841967515043E-5</v>
      </c>
      <c r="AV17" s="178">
        <v>2.9787629539349275E-5</v>
      </c>
      <c r="AW17" s="178">
        <v>7.0538694714354126E-5</v>
      </c>
      <c r="AX17" s="180">
        <v>1.074555050397281E-4</v>
      </c>
      <c r="AZ17" s="155">
        <v>0.1020025449023484</v>
      </c>
      <c r="BA17" s="155">
        <v>8.4687630551501117E-4</v>
      </c>
      <c r="BB17" s="155">
        <v>1.9009403760472671E-5</v>
      </c>
      <c r="BC17" s="155">
        <v>1.0857464101330438E-2</v>
      </c>
      <c r="BD17" s="155">
        <v>4.3765836564809171E-5</v>
      </c>
      <c r="BE17" s="155">
        <v>3.239703423829393E-4</v>
      </c>
      <c r="BF17" s="155">
        <v>3.1829699319861218E-5</v>
      </c>
      <c r="BG17" s="155">
        <v>7.3274620309263846E-4</v>
      </c>
      <c r="BH17" s="155">
        <v>1.1860983788220506E-3</v>
      </c>
      <c r="BJ17" s="187">
        <v>527219.40530693135</v>
      </c>
      <c r="BK17" s="187">
        <v>9264595.9048881121</v>
      </c>
      <c r="BL17" s="156">
        <v>10458558</v>
      </c>
      <c r="BM17" s="185">
        <f t="shared" si="0"/>
        <v>5.0410334322086406E-5</v>
      </c>
      <c r="BN17" s="185">
        <f t="shared" si="1"/>
        <v>8.8583874611472373E-4</v>
      </c>
    </row>
    <row r="18" spans="1:66">
      <c r="A18" s="152" t="s">
        <v>574</v>
      </c>
      <c r="B18" s="152" t="s">
        <v>60</v>
      </c>
      <c r="C18" s="153">
        <v>7.5923993727753492E-2</v>
      </c>
      <c r="D18" s="153">
        <v>0.92407600627224651</v>
      </c>
      <c r="E18" s="153">
        <v>0.15351263690728165</v>
      </c>
      <c r="F18" s="154">
        <v>0.22404164378061736</v>
      </c>
      <c r="G18" s="154"/>
      <c r="H18" s="154"/>
      <c r="I18" s="153">
        <v>3.2103252495767324E-5</v>
      </c>
      <c r="J18" s="154">
        <v>0.38927009069845897</v>
      </c>
      <c r="K18" s="154">
        <v>3.6326782114587314E-2</v>
      </c>
      <c r="M18" s="177">
        <v>1.9228499880661336E-5</v>
      </c>
      <c r="N18" s="178">
        <v>3.1652356118968167E-4</v>
      </c>
      <c r="O18" s="178">
        <v>1.6459229825485519E-5</v>
      </c>
      <c r="P18" s="178">
        <v>2.5706497748318573E-5</v>
      </c>
      <c r="Q18" s="178">
        <v>5.2381968608793323E-5</v>
      </c>
      <c r="R18" s="178">
        <v>3.537640869531367E-5</v>
      </c>
      <c r="S18" s="179">
        <v>2.5375340030858637E-5</v>
      </c>
      <c r="T18" s="179">
        <v>2.3683527271040728E-4</v>
      </c>
      <c r="U18" s="179">
        <v>5.3641258371094671E-5</v>
      </c>
      <c r="V18" s="179">
        <v>3.374285313777908E-5</v>
      </c>
      <c r="W18" s="179">
        <v>2.2314540897581458E-5</v>
      </c>
      <c r="X18" s="179">
        <v>6.5976313694242477E-5</v>
      </c>
      <c r="Y18" s="179">
        <v>4.563206556156988E-4</v>
      </c>
      <c r="Z18" s="179">
        <v>1.0102812439516577</v>
      </c>
      <c r="AA18" s="178">
        <v>1.825093044321393E-4</v>
      </c>
      <c r="AB18" s="178">
        <v>2.0309495625490145E-4</v>
      </c>
      <c r="AC18" s="178">
        <v>2.9301008772461144E-4</v>
      </c>
      <c r="AD18" s="178">
        <v>7.1129439591028376E-5</v>
      </c>
      <c r="AE18" s="178">
        <v>6.553803665963302E-5</v>
      </c>
      <c r="AF18" s="178">
        <v>3.5410750261439158E-5</v>
      </c>
      <c r="AG18" s="178">
        <v>5.8805914264967197E-5</v>
      </c>
      <c r="AH18" s="178">
        <v>2.5894346806555099E-5</v>
      </c>
      <c r="AI18" s="178">
        <v>1.2990729604192959E-4</v>
      </c>
      <c r="AJ18" s="178">
        <v>2.6572911973671452E-5</v>
      </c>
      <c r="AK18" s="178">
        <v>3.3987608326618921E-5</v>
      </c>
      <c r="AL18" s="178">
        <v>4.5467081121181546E-5</v>
      </c>
      <c r="AM18" s="178">
        <v>2.078785070584988E-5</v>
      </c>
      <c r="AN18" s="178">
        <v>7.1416177885047331E-5</v>
      </c>
      <c r="AO18" s="178">
        <v>9.9356312830420723E-5</v>
      </c>
      <c r="AP18" s="178">
        <v>6.7324624114764218E-5</v>
      </c>
      <c r="AQ18" s="178">
        <v>4.3891861816907996E-5</v>
      </c>
      <c r="AR18" s="178">
        <v>2.6995130055312028E-5</v>
      </c>
      <c r="AS18" s="178">
        <v>5.0798679112195458E-5</v>
      </c>
      <c r="AT18" s="178">
        <v>5.6450474015096565E-4</v>
      </c>
      <c r="AU18" s="178">
        <v>2.1971740348569844E-5</v>
      </c>
      <c r="AV18" s="178">
        <v>1.2609491107720294E-5</v>
      </c>
      <c r="AW18" s="178">
        <v>3.9221029642439046E-5</v>
      </c>
      <c r="AX18" s="180">
        <v>7.4743927656926507E-5</v>
      </c>
      <c r="AZ18" s="155">
        <v>0.10928623092364149</v>
      </c>
      <c r="BA18" s="155">
        <v>1.3165959199168551E-2</v>
      </c>
      <c r="BB18" s="155">
        <v>1.9369794714385212E-5</v>
      </c>
      <c r="BC18" s="155">
        <v>9.5929486180830296E-3</v>
      </c>
      <c r="BD18" s="155">
        <v>5.954247158025812E-5</v>
      </c>
      <c r="BE18" s="155">
        <v>2.6475134684793343E-4</v>
      </c>
      <c r="BF18" s="155">
        <v>7.9050952175653249E-6</v>
      </c>
      <c r="BG18" s="155">
        <v>6.1844657205022753E-4</v>
      </c>
      <c r="BH18" s="155">
        <v>1.072180546087676E-3</v>
      </c>
      <c r="BJ18" s="187">
        <v>565432.82225941273</v>
      </c>
      <c r="BK18" s="187">
        <v>9322274.2896536104</v>
      </c>
      <c r="BL18" s="156">
        <v>16704923</v>
      </c>
      <c r="BM18" s="185">
        <f t="shared" si="0"/>
        <v>3.3848274682823299E-5</v>
      </c>
      <c r="BN18" s="185">
        <f t="shared" si="1"/>
        <v>5.5805550792743016E-4</v>
      </c>
    </row>
    <row r="19" spans="1:66">
      <c r="A19" s="152" t="s">
        <v>575</v>
      </c>
      <c r="B19" s="152" t="s">
        <v>61</v>
      </c>
      <c r="C19" s="153">
        <v>0.12352231308422235</v>
      </c>
      <c r="D19" s="153">
        <v>0.87647768691577765</v>
      </c>
      <c r="E19" s="153">
        <v>0.2683863456020622</v>
      </c>
      <c r="F19" s="154">
        <v>0.19429800592132984</v>
      </c>
      <c r="G19" s="154"/>
      <c r="H19" s="154"/>
      <c r="I19" s="153">
        <v>1.4118168920015752E-4</v>
      </c>
      <c r="J19" s="154">
        <v>0.39953151939704745</v>
      </c>
      <c r="K19" s="154">
        <v>2.7083919854119631E-2</v>
      </c>
      <c r="M19" s="177">
        <v>5.239416885291085E-4</v>
      </c>
      <c r="N19" s="178">
        <v>3.8728733186827676E-5</v>
      </c>
      <c r="O19" s="178">
        <v>3.3503637580672497E-5</v>
      </c>
      <c r="P19" s="178">
        <v>3.3910232188672842E-5</v>
      </c>
      <c r="Q19" s="178">
        <v>2.7497702958480821E-5</v>
      </c>
      <c r="R19" s="178">
        <v>3.5682127847208448E-5</v>
      </c>
      <c r="S19" s="179">
        <v>2.3582758077729773E-5</v>
      </c>
      <c r="T19" s="179">
        <v>2.3462180777999886E-5</v>
      </c>
      <c r="U19" s="179">
        <v>3.0933838731088573E-5</v>
      </c>
      <c r="V19" s="179">
        <v>1.314101043285189E-5</v>
      </c>
      <c r="W19" s="179">
        <v>1.3626678979007715E-5</v>
      </c>
      <c r="X19" s="179">
        <v>2.350698760262293E-5</v>
      </c>
      <c r="Y19" s="179">
        <v>4.2615923767487849E-4</v>
      </c>
      <c r="Z19" s="179">
        <v>9.2336467037346256E-4</v>
      </c>
      <c r="AA19" s="178">
        <v>1.0064059690560421</v>
      </c>
      <c r="AB19" s="178">
        <v>1.9726333848046624E-5</v>
      </c>
      <c r="AC19" s="178">
        <v>2.3409816520882394E-4</v>
      </c>
      <c r="AD19" s="178">
        <v>7.6591421793342426E-5</v>
      </c>
      <c r="AE19" s="178">
        <v>6.6835794214782976E-5</v>
      </c>
      <c r="AF19" s="178">
        <v>3.6269022000101883E-5</v>
      </c>
      <c r="AG19" s="178">
        <v>8.0628671371911462E-5</v>
      </c>
      <c r="AH19" s="178">
        <v>2.2890657271801919E-5</v>
      </c>
      <c r="AI19" s="178">
        <v>1.0401031453130594E-4</v>
      </c>
      <c r="AJ19" s="178">
        <v>3.2851196031499513E-5</v>
      </c>
      <c r="AK19" s="178">
        <v>1.7090505102275783E-4</v>
      </c>
      <c r="AL19" s="178">
        <v>4.5902376717349801E-5</v>
      </c>
      <c r="AM19" s="178">
        <v>1.882547235132549E-5</v>
      </c>
      <c r="AN19" s="178">
        <v>6.8829103021284782E-5</v>
      </c>
      <c r="AO19" s="178">
        <v>1.3018212683557401E-4</v>
      </c>
      <c r="AP19" s="178">
        <v>7.2458411135979E-4</v>
      </c>
      <c r="AQ19" s="178">
        <v>4.8892771923744853E-5</v>
      </c>
      <c r="AR19" s="178">
        <v>1.3131606284188279E-3</v>
      </c>
      <c r="AS19" s="178">
        <v>5.7150348535321691E-5</v>
      </c>
      <c r="AT19" s="178">
        <v>4.249040484029123E-4</v>
      </c>
      <c r="AU19" s="178">
        <v>8.2684584750760965E-5</v>
      </c>
      <c r="AV19" s="178">
        <v>3.1076029009142188E-3</v>
      </c>
      <c r="AW19" s="178">
        <v>1.708011443917444E-4</v>
      </c>
      <c r="AX19" s="180">
        <v>8.1148457125182179E-5</v>
      </c>
      <c r="AZ19" s="155">
        <v>0.12930169126711452</v>
      </c>
      <c r="BA19" s="155">
        <v>4.6414234775345245E-2</v>
      </c>
      <c r="BB19" s="155">
        <v>6.2946260888691494E-6</v>
      </c>
      <c r="BC19" s="155">
        <v>1.1731744257974639E-2</v>
      </c>
      <c r="BD19" s="155">
        <v>4.0195683738921571E-5</v>
      </c>
      <c r="BE19" s="155">
        <v>2.6059752007918279E-4</v>
      </c>
      <c r="BF19" s="155">
        <v>4.5591077529380842E-5</v>
      </c>
      <c r="BG19" s="155">
        <v>8.544505299490666E-4</v>
      </c>
      <c r="BH19" s="155">
        <v>9.2162318264028451E-4</v>
      </c>
      <c r="BJ19" s="187">
        <v>289736.10826406261</v>
      </c>
      <c r="BK19" s="187">
        <v>4909142.6527053686</v>
      </c>
      <c r="BL19" s="156">
        <v>6903300</v>
      </c>
      <c r="BM19" s="185">
        <f t="shared" si="0"/>
        <v>4.1970667400237946E-5</v>
      </c>
      <c r="BN19" s="185">
        <f t="shared" si="1"/>
        <v>7.1112984408983656E-4</v>
      </c>
    </row>
    <row r="20" spans="1:66">
      <c r="A20" s="152" t="s">
        <v>576</v>
      </c>
      <c r="B20" s="152" t="s">
        <v>62</v>
      </c>
      <c r="C20" s="153">
        <v>4.2412032899619811E-2</v>
      </c>
      <c r="D20" s="153">
        <v>0.95758796710038019</v>
      </c>
      <c r="E20" s="153">
        <v>0.35309910783259363</v>
      </c>
      <c r="F20" s="154">
        <v>0.25546493509880236</v>
      </c>
      <c r="G20" s="154"/>
      <c r="H20" s="154"/>
      <c r="I20" s="153">
        <v>8.8457492460322802E-5</v>
      </c>
      <c r="J20" s="154">
        <v>0.36432031397706455</v>
      </c>
      <c r="K20" s="154">
        <v>3.622862432931083E-2</v>
      </c>
      <c r="M20" s="177">
        <v>1.921669394222791E-5</v>
      </c>
      <c r="N20" s="178">
        <v>2.7392202732986948E-5</v>
      </c>
      <c r="O20" s="178">
        <v>1.3256371703668873E-5</v>
      </c>
      <c r="P20" s="178">
        <v>2.1331647975994695E-5</v>
      </c>
      <c r="Q20" s="178">
        <v>1.7082518737026058E-5</v>
      </c>
      <c r="R20" s="178">
        <v>2.4810259193969894E-5</v>
      </c>
      <c r="S20" s="179">
        <v>1.3706797944774497E-5</v>
      </c>
      <c r="T20" s="179">
        <v>1.2762327358891831E-5</v>
      </c>
      <c r="U20" s="179">
        <v>2.0816361575049888E-5</v>
      </c>
      <c r="V20" s="179">
        <v>6.2200090480574495E-6</v>
      </c>
      <c r="W20" s="179">
        <v>1.5040368214702315E-5</v>
      </c>
      <c r="X20" s="179">
        <v>5.7733523306311063E-5</v>
      </c>
      <c r="Y20" s="179">
        <v>2.9868789181111086E-4</v>
      </c>
      <c r="Z20" s="179">
        <v>4.8334945040141478E-4</v>
      </c>
      <c r="AA20" s="178">
        <v>6.0380755935502441E-3</v>
      </c>
      <c r="AB20" s="178">
        <v>1.0114604012964183</v>
      </c>
      <c r="AC20" s="178">
        <v>1.0159111752505117E-2</v>
      </c>
      <c r="AD20" s="178">
        <v>1.3598056079643206E-2</v>
      </c>
      <c r="AE20" s="178">
        <v>2.3023806639471225E-4</v>
      </c>
      <c r="AF20" s="178">
        <v>3.7285442771437438E-4</v>
      </c>
      <c r="AG20" s="178">
        <v>6.794322458394863E-5</v>
      </c>
      <c r="AH20" s="178">
        <v>1.7511691320488667E-5</v>
      </c>
      <c r="AI20" s="178">
        <v>7.074427025306469E-5</v>
      </c>
      <c r="AJ20" s="178">
        <v>2.0574618637425548E-5</v>
      </c>
      <c r="AK20" s="178">
        <v>2.8088352784024015E-5</v>
      </c>
      <c r="AL20" s="178">
        <v>3.7826783765431631E-5</v>
      </c>
      <c r="AM20" s="178">
        <v>1.5063553864476258E-5</v>
      </c>
      <c r="AN20" s="178">
        <v>4.8634165112815139E-5</v>
      </c>
      <c r="AO20" s="178">
        <v>1.6648657622448897E-4</v>
      </c>
      <c r="AP20" s="178">
        <v>2.2228256907291607E-4</v>
      </c>
      <c r="AQ20" s="178">
        <v>8.9379633607925742E-5</v>
      </c>
      <c r="AR20" s="178">
        <v>2.908448292235624E-5</v>
      </c>
      <c r="AS20" s="178">
        <v>4.8268373731739837E-5</v>
      </c>
      <c r="AT20" s="178">
        <v>3.4672931485456776E-4</v>
      </c>
      <c r="AU20" s="178">
        <v>1.9492568839049756E-5</v>
      </c>
      <c r="AV20" s="178">
        <v>1.5832498272047866E-3</v>
      </c>
      <c r="AW20" s="178">
        <v>6.6945529646590424E-5</v>
      </c>
      <c r="AX20" s="180">
        <v>6.4759915782114009E-5</v>
      </c>
      <c r="AZ20" s="155">
        <v>5.6485832346301557E-2</v>
      </c>
      <c r="BA20" s="155">
        <v>2.4509316601606201E-3</v>
      </c>
      <c r="BB20" s="155">
        <v>6.0489557240636824E-6</v>
      </c>
      <c r="BC20" s="155">
        <v>7.2559590892818503E-3</v>
      </c>
      <c r="BD20" s="155">
        <v>3.6714531264316957E-5</v>
      </c>
      <c r="BE20" s="155">
        <v>2.5900050421990932E-4</v>
      </c>
      <c r="BF20" s="155">
        <v>1.87202029756023E-4</v>
      </c>
      <c r="BG20" s="155">
        <v>7.6043263393729265E-4</v>
      </c>
      <c r="BH20" s="155">
        <v>1.0062832344092374E-3</v>
      </c>
      <c r="BJ20" s="187">
        <v>999610.57722754637</v>
      </c>
      <c r="BK20" s="187">
        <v>17582153.308061264</v>
      </c>
      <c r="BL20" s="156">
        <v>13536084</v>
      </c>
      <c r="BM20" s="185">
        <f t="shared" si="0"/>
        <v>7.3847840869452816E-5</v>
      </c>
      <c r="BN20" s="185">
        <f t="shared" si="1"/>
        <v>1.2989098847245087E-3</v>
      </c>
    </row>
    <row r="21" spans="1:66">
      <c r="A21" s="152" t="s">
        <v>577</v>
      </c>
      <c r="B21" s="152" t="s">
        <v>63</v>
      </c>
      <c r="C21" s="153">
        <v>0.12647858979044746</v>
      </c>
      <c r="D21" s="153">
        <v>0.87352141020955254</v>
      </c>
      <c r="E21" s="153">
        <v>0.34458960387939142</v>
      </c>
      <c r="F21" s="154">
        <v>0.2004109235947322</v>
      </c>
      <c r="G21" s="154"/>
      <c r="H21" s="154"/>
      <c r="I21" s="153">
        <v>1.1106812963877853E-3</v>
      </c>
      <c r="J21" s="154">
        <v>0.3743978807189226</v>
      </c>
      <c r="K21" s="154">
        <v>2.6114060351236867E-2</v>
      </c>
      <c r="M21" s="177">
        <v>7.1796380128091793E-5</v>
      </c>
      <c r="N21" s="178">
        <v>9.2424761447737025E-5</v>
      </c>
      <c r="O21" s="178">
        <v>2.2731539446176053E-5</v>
      </c>
      <c r="P21" s="178">
        <v>3.1728136872795953E-5</v>
      </c>
      <c r="Q21" s="178">
        <v>8.5831093692373032E-5</v>
      </c>
      <c r="R21" s="178">
        <v>3.6606244873529584E-5</v>
      </c>
      <c r="S21" s="179">
        <v>2.2861225769000219E-5</v>
      </c>
      <c r="T21" s="179">
        <v>2.4600522226571464E-5</v>
      </c>
      <c r="U21" s="179">
        <v>3.8537197115769156E-5</v>
      </c>
      <c r="V21" s="179">
        <v>1.235743787404127E-5</v>
      </c>
      <c r="W21" s="179">
        <v>1.7833332542365413E-5</v>
      </c>
      <c r="X21" s="179">
        <v>8.9663276404354671E-5</v>
      </c>
      <c r="Y21" s="179">
        <v>3.0728981685474621E-3</v>
      </c>
      <c r="Z21" s="179">
        <v>3.5796935333514187E-3</v>
      </c>
      <c r="AA21" s="178">
        <v>2.6721744260298466E-3</v>
      </c>
      <c r="AB21" s="178">
        <v>1.7377557114432649E-3</v>
      </c>
      <c r="AC21" s="178">
        <v>1.0106068889075668</v>
      </c>
      <c r="AD21" s="178">
        <v>2.0082378348268838E-3</v>
      </c>
      <c r="AE21" s="178">
        <v>3.3843779680702594E-3</v>
      </c>
      <c r="AF21" s="178">
        <v>2.2440069701015752E-4</v>
      </c>
      <c r="AG21" s="178">
        <v>1.1410708132153211E-3</v>
      </c>
      <c r="AH21" s="178">
        <v>3.492389752100558E-5</v>
      </c>
      <c r="AI21" s="178">
        <v>1.5991764003169554E-4</v>
      </c>
      <c r="AJ21" s="178">
        <v>3.1490316836114499E-5</v>
      </c>
      <c r="AK21" s="178">
        <v>5.8576649768941529E-5</v>
      </c>
      <c r="AL21" s="178">
        <v>5.1541294580464893E-5</v>
      </c>
      <c r="AM21" s="178">
        <v>3.0174983967591667E-5</v>
      </c>
      <c r="AN21" s="178">
        <v>1.2417056504511009E-4</v>
      </c>
      <c r="AO21" s="178">
        <v>1.3248333831171168E-4</v>
      </c>
      <c r="AP21" s="178">
        <v>4.3315668600695813E-4</v>
      </c>
      <c r="AQ21" s="178">
        <v>1.036659498294281E-4</v>
      </c>
      <c r="AR21" s="178">
        <v>4.2339574624892281E-5</v>
      </c>
      <c r="AS21" s="178">
        <v>6.1394720300131757E-5</v>
      </c>
      <c r="AT21" s="178">
        <v>4.7560726984545801E-4</v>
      </c>
      <c r="AU21" s="178">
        <v>4.2718121227744131E-5</v>
      </c>
      <c r="AV21" s="178">
        <v>3.5734438056649454E-5</v>
      </c>
      <c r="AW21" s="178">
        <v>2.3154612625130716E-4</v>
      </c>
      <c r="AX21" s="180">
        <v>1.3588464221984069E-4</v>
      </c>
      <c r="AZ21" s="155">
        <v>0.1028448724154805</v>
      </c>
      <c r="BA21" s="155">
        <v>7.0601849803575908E-2</v>
      </c>
      <c r="BB21" s="155">
        <v>3.8068437375985082E-5</v>
      </c>
      <c r="BC21" s="155">
        <v>7.3874398303374689E-3</v>
      </c>
      <c r="BD21" s="155">
        <v>3.3506517194565387E-5</v>
      </c>
      <c r="BE21" s="155">
        <v>2.2900052772764583E-4</v>
      </c>
      <c r="BF21" s="155">
        <v>2.8826616318798624E-5</v>
      </c>
      <c r="BG21" s="155">
        <v>5.3295812326379114E-4</v>
      </c>
      <c r="BH21" s="155">
        <v>8.644445474809175E-4</v>
      </c>
      <c r="BJ21" s="187">
        <v>626560.05227676174</v>
      </c>
      <c r="BK21" s="187">
        <v>10975046.757362992</v>
      </c>
      <c r="BL21" s="156">
        <v>16062710</v>
      </c>
      <c r="BM21" s="185">
        <f t="shared" si="0"/>
        <v>3.9007119737376929E-5</v>
      </c>
      <c r="BN21" s="185">
        <f t="shared" si="1"/>
        <v>6.8326246052895136E-4</v>
      </c>
    </row>
    <row r="22" spans="1:66">
      <c r="A22" s="152" t="s">
        <v>578</v>
      </c>
      <c r="B22" s="152" t="s">
        <v>65</v>
      </c>
      <c r="C22" s="153">
        <v>0.17885578334484231</v>
      </c>
      <c r="D22" s="153">
        <v>0.82114421665515769</v>
      </c>
      <c r="E22" s="153">
        <v>0.57910803702487823</v>
      </c>
      <c r="F22" s="154">
        <v>0.16468238496600907</v>
      </c>
      <c r="G22" s="154"/>
      <c r="H22" s="154"/>
      <c r="I22" s="153">
        <v>1.9459214538238992E-3</v>
      </c>
      <c r="J22" s="154">
        <v>0.34734027093508757</v>
      </c>
      <c r="K22" s="154">
        <v>1.9740619705529996E-2</v>
      </c>
      <c r="M22" s="177">
        <v>2.8516856900555934E-5</v>
      </c>
      <c r="N22" s="178">
        <v>4.0023818776307272E-5</v>
      </c>
      <c r="O22" s="178">
        <v>2.1515093804541476E-5</v>
      </c>
      <c r="P22" s="178">
        <v>2.5594641226591663E-5</v>
      </c>
      <c r="Q22" s="178">
        <v>2.096981661839205E-5</v>
      </c>
      <c r="R22" s="178">
        <v>3.4912672169048849E-5</v>
      </c>
      <c r="S22" s="179">
        <v>1.847253612691641E-5</v>
      </c>
      <c r="T22" s="179">
        <v>1.8404108635883769E-5</v>
      </c>
      <c r="U22" s="179">
        <v>2.5534270482237278E-5</v>
      </c>
      <c r="V22" s="179">
        <v>8.8579573188890933E-6</v>
      </c>
      <c r="W22" s="179">
        <v>1.12924696015562E-5</v>
      </c>
      <c r="X22" s="179">
        <v>2.4945609225635752E-5</v>
      </c>
      <c r="Y22" s="179">
        <v>1.0081082898974106E-4</v>
      </c>
      <c r="Z22" s="179">
        <v>6.8706205443482378E-5</v>
      </c>
      <c r="AA22" s="178">
        <v>2.0017147602378201E-5</v>
      </c>
      <c r="AB22" s="178">
        <v>2.0163214091724356E-5</v>
      </c>
      <c r="AC22" s="178">
        <v>2.4407451628110955E-5</v>
      </c>
      <c r="AD22" s="178">
        <v>1.0043577667518093</v>
      </c>
      <c r="AE22" s="178">
        <v>1.3086146531206177E-3</v>
      </c>
      <c r="AF22" s="178">
        <v>2.9208791221428859E-5</v>
      </c>
      <c r="AG22" s="178">
        <v>2.8784285501121229E-4</v>
      </c>
      <c r="AH22" s="178">
        <v>2.4781809990353878E-5</v>
      </c>
      <c r="AI22" s="178">
        <v>7.0631879506002595E-5</v>
      </c>
      <c r="AJ22" s="178">
        <v>2.5880713663098801E-5</v>
      </c>
      <c r="AK22" s="178">
        <v>6.0910846073439809E-5</v>
      </c>
      <c r="AL22" s="178">
        <v>6.4412887066789252E-5</v>
      </c>
      <c r="AM22" s="178">
        <v>3.547669308987645E-5</v>
      </c>
      <c r="AN22" s="178">
        <v>6.8990554861415374E-5</v>
      </c>
      <c r="AO22" s="178">
        <v>1.2157029788293891E-4</v>
      </c>
      <c r="AP22" s="178">
        <v>5.60012113146572E-4</v>
      </c>
      <c r="AQ22" s="178">
        <v>5.3906604124032831E-5</v>
      </c>
      <c r="AR22" s="178">
        <v>2.860842660938938E-5</v>
      </c>
      <c r="AS22" s="178">
        <v>5.9493737391148774E-5</v>
      </c>
      <c r="AT22" s="178">
        <v>3.2359946617235223E-4</v>
      </c>
      <c r="AU22" s="178">
        <v>4.5817234136023258E-5</v>
      </c>
      <c r="AV22" s="178">
        <v>1.5029407035353974E-5</v>
      </c>
      <c r="AW22" s="178">
        <v>1.3088683420808941E-4</v>
      </c>
      <c r="AX22" s="180">
        <v>1.6194391826337715E-4</v>
      </c>
      <c r="AZ22" s="155">
        <v>0.10266912971184292</v>
      </c>
      <c r="BA22" s="155">
        <v>7.526519121754735E-2</v>
      </c>
      <c r="BB22" s="155">
        <v>1.6737366032475979E-5</v>
      </c>
      <c r="BC22" s="155">
        <v>6.2538756605771918E-3</v>
      </c>
      <c r="BD22" s="155">
        <v>3.4435072738946476E-5</v>
      </c>
      <c r="BE22" s="155">
        <v>2.6553419635948569E-4</v>
      </c>
      <c r="BF22" s="155">
        <v>4.7399671837872544E-5</v>
      </c>
      <c r="BG22" s="155">
        <v>4.779752725995599E-4</v>
      </c>
      <c r="BH22" s="155">
        <v>8.132027635860767E-4</v>
      </c>
      <c r="BJ22" s="187">
        <v>140779.86337138593</v>
      </c>
      <c r="BK22" s="187">
        <v>2441275.9269804489</v>
      </c>
      <c r="BL22" s="156">
        <v>5456460</v>
      </c>
      <c r="BM22" s="185">
        <f t="shared" si="0"/>
        <v>2.5800585612537419E-5</v>
      </c>
      <c r="BN22" s="185">
        <f t="shared" si="1"/>
        <v>4.4741021229523329E-4</v>
      </c>
    </row>
    <row r="23" spans="1:66">
      <c r="A23" s="152" t="s">
        <v>579</v>
      </c>
      <c r="B23" s="152" t="s">
        <v>66</v>
      </c>
      <c r="C23" s="153">
        <v>0.17704668967627235</v>
      </c>
      <c r="D23" s="153">
        <v>0.82295331032372765</v>
      </c>
      <c r="E23" s="153">
        <v>0.15051826904528157</v>
      </c>
      <c r="F23" s="154">
        <v>0.12393276111382713</v>
      </c>
      <c r="G23" s="154"/>
      <c r="H23" s="154"/>
      <c r="I23" s="153">
        <v>2.5536316564510235E-3</v>
      </c>
      <c r="J23" s="154">
        <v>0.22594522452498975</v>
      </c>
      <c r="K23" s="154">
        <v>1.3091016731335309E-2</v>
      </c>
      <c r="M23" s="177">
        <v>1.8113946420501017E-3</v>
      </c>
      <c r="N23" s="178">
        <v>7.4334186013775541E-4</v>
      </c>
      <c r="O23" s="178">
        <v>1.3290895828241002E-4</v>
      </c>
      <c r="P23" s="178">
        <v>1.2182084717151512E-4</v>
      </c>
      <c r="Q23" s="178">
        <v>1.353417127444355E-4</v>
      </c>
      <c r="R23" s="178">
        <v>1.3896658476458793E-4</v>
      </c>
      <c r="S23" s="179">
        <v>1.2617808980771943E-4</v>
      </c>
      <c r="T23" s="179">
        <v>8.3448695512400566E-5</v>
      </c>
      <c r="U23" s="179">
        <v>3.3357255029035937E-4</v>
      </c>
      <c r="V23" s="179">
        <v>8.4756255126982718E-5</v>
      </c>
      <c r="W23" s="179">
        <v>1.0365345813072303E-4</v>
      </c>
      <c r="X23" s="179">
        <v>1.0846111175202082E-4</v>
      </c>
      <c r="Y23" s="179">
        <v>1.0748511507981654E-4</v>
      </c>
      <c r="Z23" s="179">
        <v>1.2773716649014277E-4</v>
      </c>
      <c r="AA23" s="178">
        <v>9.5991945006836926E-5</v>
      </c>
      <c r="AB23" s="178">
        <v>7.2347165429833979E-5</v>
      </c>
      <c r="AC23" s="178">
        <v>8.3181558984315028E-5</v>
      </c>
      <c r="AD23" s="178">
        <v>8.6181410210697367E-5</v>
      </c>
      <c r="AE23" s="178">
        <v>1.0962654741158178</v>
      </c>
      <c r="AF23" s="178">
        <v>2.1896761762611565E-4</v>
      </c>
      <c r="AG23" s="178">
        <v>2.2934317968242369E-4</v>
      </c>
      <c r="AH23" s="178">
        <v>1.6812482222664993E-4</v>
      </c>
      <c r="AI23" s="178">
        <v>2.9002284389219139E-4</v>
      </c>
      <c r="AJ23" s="178">
        <v>2.0059414151458516E-4</v>
      </c>
      <c r="AK23" s="178">
        <v>1.6893700554148006E-4</v>
      </c>
      <c r="AL23" s="178">
        <v>1.9968497509506231E-4</v>
      </c>
      <c r="AM23" s="178">
        <v>6.2285644480382707E-5</v>
      </c>
      <c r="AN23" s="178">
        <v>5.9717065445885299E-3</v>
      </c>
      <c r="AO23" s="178">
        <v>3.029504976090157E-4</v>
      </c>
      <c r="AP23" s="178">
        <v>2.0182913222762814E-3</v>
      </c>
      <c r="AQ23" s="178">
        <v>1.8636304772746599E-4</v>
      </c>
      <c r="AR23" s="178">
        <v>1.0876694237271328E-4</v>
      </c>
      <c r="AS23" s="178">
        <v>2.2714873900261798E-4</v>
      </c>
      <c r="AT23" s="178">
        <v>1.1773743810230936E-3</v>
      </c>
      <c r="AU23" s="178">
        <v>1.5973900893094948E-4</v>
      </c>
      <c r="AV23" s="178">
        <v>2.0709775282628108E-4</v>
      </c>
      <c r="AW23" s="178">
        <v>6.9343190304513389E-4</v>
      </c>
      <c r="AX23" s="180">
        <v>3.2417154989288551E-4</v>
      </c>
      <c r="AZ23" s="155">
        <v>3.834154637741663E-2</v>
      </c>
      <c r="BA23" s="155">
        <v>4.8302159391183437E-2</v>
      </c>
      <c r="BB23" s="155">
        <v>5.5324098779262386E-5</v>
      </c>
      <c r="BC23" s="155">
        <v>1.1497892490127807E-2</v>
      </c>
      <c r="BD23" s="155">
        <v>5.5183393549683088E-4</v>
      </c>
      <c r="BE23" s="155">
        <v>1.6285283146073135E-3</v>
      </c>
      <c r="BF23" s="155">
        <v>3.5430774299381514E-5</v>
      </c>
      <c r="BG23" s="155">
        <v>9.4546429956562505E-4</v>
      </c>
      <c r="BH23" s="155">
        <v>1.0296479390500871E-3</v>
      </c>
      <c r="BJ23" s="187">
        <v>3983071.1739383731</v>
      </c>
      <c r="BK23" s="187">
        <v>68036336.662814796</v>
      </c>
      <c r="BL23" s="156">
        <v>55377713</v>
      </c>
      <c r="BM23" s="185">
        <f t="shared" si="0"/>
        <v>7.192552668143543E-5</v>
      </c>
      <c r="BN23" s="185">
        <f t="shared" si="1"/>
        <v>1.2285869707695366E-3</v>
      </c>
    </row>
    <row r="24" spans="1:66">
      <c r="A24" s="152" t="s">
        <v>580</v>
      </c>
      <c r="B24" s="152" t="s">
        <v>67</v>
      </c>
      <c r="C24" s="153">
        <v>0.25736832498890005</v>
      </c>
      <c r="D24" s="153">
        <v>0.74263167501109995</v>
      </c>
      <c r="E24" s="153">
        <v>0.21560992341826379</v>
      </c>
      <c r="F24" s="154">
        <v>0.22834657795847965</v>
      </c>
      <c r="G24" s="154"/>
      <c r="H24" s="154"/>
      <c r="I24" s="153">
        <v>4.5279584870761115E-3</v>
      </c>
      <c r="J24" s="154">
        <v>0.48160306166451056</v>
      </c>
      <c r="K24" s="154">
        <v>6.5169716010595694E-2</v>
      </c>
      <c r="M24" s="177">
        <v>1.0112036652897734E-3</v>
      </c>
      <c r="N24" s="178">
        <v>2.9010635473790685E-3</v>
      </c>
      <c r="O24" s="178">
        <v>2.5720792881725398E-3</v>
      </c>
      <c r="P24" s="178">
        <v>7.9117535082732313E-3</v>
      </c>
      <c r="Q24" s="178">
        <v>5.5485266948568177E-3</v>
      </c>
      <c r="R24" s="178">
        <v>2.6784651886832228E-3</v>
      </c>
      <c r="S24" s="179">
        <v>7.0836302815051279E-4</v>
      </c>
      <c r="T24" s="179">
        <v>1.0372774365083996E-3</v>
      </c>
      <c r="U24" s="179">
        <v>2.8353498812822048E-3</v>
      </c>
      <c r="V24" s="179">
        <v>1.2199078881581979E-3</v>
      </c>
      <c r="W24" s="179">
        <v>9.3860386297552403E-3</v>
      </c>
      <c r="X24" s="179">
        <v>1.0973516131669882E-3</v>
      </c>
      <c r="Y24" s="179">
        <v>8.3452540951505351E-4</v>
      </c>
      <c r="Z24" s="179">
        <v>1.2883979121856093E-3</v>
      </c>
      <c r="AA24" s="178">
        <v>2.5599494570520067E-3</v>
      </c>
      <c r="AB24" s="178">
        <v>1.119580322754144E-3</v>
      </c>
      <c r="AC24" s="178">
        <v>1.0931127285968955E-3</v>
      </c>
      <c r="AD24" s="178">
        <v>2.3933668101162016E-3</v>
      </c>
      <c r="AE24" s="178">
        <v>8.6264210731353051E-4</v>
      </c>
      <c r="AF24" s="178">
        <v>1.0139204685181806</v>
      </c>
      <c r="AG24" s="178">
        <v>1.8477899015009703E-3</v>
      </c>
      <c r="AH24" s="178">
        <v>2.7835189410032467E-3</v>
      </c>
      <c r="AI24" s="178">
        <v>2.9145988817988878E-3</v>
      </c>
      <c r="AJ24" s="178">
        <v>1.7681592053465655E-3</v>
      </c>
      <c r="AK24" s="178">
        <v>1.8740008023900153E-3</v>
      </c>
      <c r="AL24" s="178">
        <v>5.4543917059740243E-3</v>
      </c>
      <c r="AM24" s="178">
        <v>6.6321175842578325E-4</v>
      </c>
      <c r="AN24" s="178">
        <v>2.0945923676019317E-3</v>
      </c>
      <c r="AO24" s="178">
        <v>1.0067367725289982E-2</v>
      </c>
      <c r="AP24" s="178">
        <v>4.1021290661445112E-3</v>
      </c>
      <c r="AQ24" s="178">
        <v>5.0492556887249667E-3</v>
      </c>
      <c r="AR24" s="178">
        <v>1.8059852002074576E-3</v>
      </c>
      <c r="AS24" s="178">
        <v>1.7658931496469979E-2</v>
      </c>
      <c r="AT24" s="178">
        <v>5.7755406653021337E-3</v>
      </c>
      <c r="AU24" s="178">
        <v>2.1585821271515272E-3</v>
      </c>
      <c r="AV24" s="178">
        <v>3.8869988769779741E-2</v>
      </c>
      <c r="AW24" s="178">
        <v>2.0384555760025228E-3</v>
      </c>
      <c r="AX24" s="180">
        <v>3.3657286822154574E-3</v>
      </c>
      <c r="AZ24" s="155">
        <v>8.6767022794753845E-2</v>
      </c>
      <c r="BA24" s="155">
        <v>0.22953956907559411</v>
      </c>
      <c r="BB24" s="155">
        <v>6.5054046970088373E-5</v>
      </c>
      <c r="BC24" s="155">
        <v>3.0336612034678752E-2</v>
      </c>
      <c r="BD24" s="155">
        <v>2.0044596439740343E-4</v>
      </c>
      <c r="BE24" s="155">
        <v>2.6312471457052135E-4</v>
      </c>
      <c r="BF24" s="155">
        <v>8.8079883267250798E-5</v>
      </c>
      <c r="BG24" s="155">
        <v>2.0231226902359448E-3</v>
      </c>
      <c r="BH24" s="155">
        <v>2.6931987642057897E-3</v>
      </c>
      <c r="BJ24" s="187">
        <v>869716.7044940301</v>
      </c>
      <c r="BK24" s="187">
        <v>15212440.855766101</v>
      </c>
      <c r="BL24" s="156">
        <v>9929313</v>
      </c>
      <c r="BM24" s="185">
        <f t="shared" si="0"/>
        <v>8.7590823704926024E-5</v>
      </c>
      <c r="BN24" s="185">
        <f t="shared" si="1"/>
        <v>1.5320738560428201E-3</v>
      </c>
    </row>
    <row r="25" spans="1:66">
      <c r="A25" s="152" t="s">
        <v>581</v>
      </c>
      <c r="B25" s="152" t="s">
        <v>68</v>
      </c>
      <c r="C25" s="153">
        <v>1</v>
      </c>
      <c r="D25" s="153">
        <v>0</v>
      </c>
      <c r="E25" s="153">
        <v>0</v>
      </c>
      <c r="F25" s="154">
        <v>0.30425543131832583</v>
      </c>
      <c r="G25" s="154"/>
      <c r="H25" s="154"/>
      <c r="I25" s="153">
        <v>3.4418884022120039E-3</v>
      </c>
      <c r="J25" s="154">
        <v>0.39988868972590597</v>
      </c>
      <c r="K25" s="154">
        <v>4.168575755687727E-2</v>
      </c>
      <c r="M25" s="177">
        <v>1.4434649891454444E-3</v>
      </c>
      <c r="N25" s="178">
        <v>3.2640810379439065E-3</v>
      </c>
      <c r="O25" s="178">
        <v>1.0418863590641368E-3</v>
      </c>
      <c r="P25" s="178">
        <v>2.3517689647923673E-3</v>
      </c>
      <c r="Q25" s="178">
        <v>2.1114006023303902E-3</v>
      </c>
      <c r="R25" s="178">
        <v>1.9022729499452416E-3</v>
      </c>
      <c r="S25" s="179">
        <v>1.1750872747958733E-3</v>
      </c>
      <c r="T25" s="179">
        <v>2.1736136031363551E-3</v>
      </c>
      <c r="U25" s="179">
        <v>3.1790638974786367E-3</v>
      </c>
      <c r="V25" s="179">
        <v>2.0224499383907262E-3</v>
      </c>
      <c r="W25" s="179">
        <v>2.0899313881423687E-3</v>
      </c>
      <c r="X25" s="179">
        <v>2.9591934900651449E-3</v>
      </c>
      <c r="Y25" s="179">
        <v>1.2764614064091628E-3</v>
      </c>
      <c r="Z25" s="179">
        <v>1.3426568312018201E-3</v>
      </c>
      <c r="AA25" s="178">
        <v>1.0853399375032021E-3</v>
      </c>
      <c r="AB25" s="178">
        <v>2.5819327355022579E-3</v>
      </c>
      <c r="AC25" s="178">
        <v>1.0876000787647013E-3</v>
      </c>
      <c r="AD25" s="178">
        <v>1.0494677059664811E-3</v>
      </c>
      <c r="AE25" s="178">
        <v>9.0909355433354676E-4</v>
      </c>
      <c r="AF25" s="178">
        <v>1.5700798645726819E-3</v>
      </c>
      <c r="AG25" s="178">
        <v>1.0010787623142858</v>
      </c>
      <c r="AH25" s="178">
        <v>8.410366888779941E-3</v>
      </c>
      <c r="AI25" s="178">
        <v>2.5742899491415071E-2</v>
      </c>
      <c r="AJ25" s="178">
        <v>2.1828940373606167E-3</v>
      </c>
      <c r="AK25" s="178">
        <v>2.2812204331697952E-3</v>
      </c>
      <c r="AL25" s="178">
        <v>2.5724120864749206E-3</v>
      </c>
      <c r="AM25" s="178">
        <v>7.9161200922788135E-3</v>
      </c>
      <c r="AN25" s="178">
        <v>5.9183177573299169E-3</v>
      </c>
      <c r="AO25" s="178">
        <v>2.5298112793969104E-3</v>
      </c>
      <c r="AP25" s="178">
        <v>7.5906777076029802E-3</v>
      </c>
      <c r="AQ25" s="178">
        <v>4.207217055938915E-3</v>
      </c>
      <c r="AR25" s="178">
        <v>1.9114401701914251E-3</v>
      </c>
      <c r="AS25" s="178">
        <v>2.2787326270288359E-3</v>
      </c>
      <c r="AT25" s="178">
        <v>1.6869304441964089E-3</v>
      </c>
      <c r="AU25" s="178">
        <v>2.1380592389446959E-3</v>
      </c>
      <c r="AV25" s="178">
        <v>7.1250240148580603E-4</v>
      </c>
      <c r="AW25" s="178">
        <v>2.1762130235560328E-3</v>
      </c>
      <c r="AX25" s="180">
        <v>1.1280153212690026E-2</v>
      </c>
      <c r="AZ25" s="155">
        <v>0</v>
      </c>
      <c r="BA25" s="155">
        <v>0</v>
      </c>
      <c r="BB25" s="155">
        <v>0</v>
      </c>
      <c r="BC25" s="155">
        <v>0</v>
      </c>
      <c r="BD25" s="155">
        <v>0</v>
      </c>
      <c r="BE25" s="155">
        <v>0</v>
      </c>
      <c r="BF25" s="155">
        <v>0</v>
      </c>
      <c r="BG25" s="155">
        <v>0</v>
      </c>
      <c r="BH25" s="155">
        <v>0</v>
      </c>
      <c r="BJ25" s="187">
        <v>5098675.7604226246</v>
      </c>
      <c r="BK25" s="187">
        <v>74977641.259453639</v>
      </c>
      <c r="BL25" s="156">
        <v>60836569</v>
      </c>
      <c r="BM25" s="185">
        <f t="shared" si="0"/>
        <v>8.3809390375427401E-5</v>
      </c>
      <c r="BN25" s="185">
        <f t="shared" si="1"/>
        <v>1.2324436188939853E-3</v>
      </c>
    </row>
    <row r="26" spans="1:66">
      <c r="A26" s="152" t="s">
        <v>582</v>
      </c>
      <c r="B26" s="152" t="s">
        <v>70</v>
      </c>
      <c r="C26" s="153">
        <v>0.50425872802457516</v>
      </c>
      <c r="D26" s="153">
        <v>0.49574127197542489</v>
      </c>
      <c r="E26" s="153">
        <v>1.6330174351828163E-5</v>
      </c>
      <c r="F26" s="154">
        <v>7.3027070404297498E-2</v>
      </c>
      <c r="G26" s="154"/>
      <c r="H26" s="154"/>
      <c r="I26" s="153">
        <v>1.5697566662690343E-2</v>
      </c>
      <c r="J26" s="154">
        <v>0.37845665534007761</v>
      </c>
      <c r="K26" s="154">
        <v>8.9550396143504574E-3</v>
      </c>
      <c r="M26" s="177">
        <v>5.9580521894944359E-3</v>
      </c>
      <c r="N26" s="178">
        <v>2.2387930914142748E-2</v>
      </c>
      <c r="O26" s="178">
        <v>7.1331744817039154E-3</v>
      </c>
      <c r="P26" s="178">
        <v>1.0996937058163941E-2</v>
      </c>
      <c r="Q26" s="178">
        <v>9.3520882968868412E-3</v>
      </c>
      <c r="R26" s="178">
        <v>7.0837544408658788E-3</v>
      </c>
      <c r="S26" s="179">
        <v>1.6362836900345758E-2</v>
      </c>
      <c r="T26" s="179">
        <v>1.9474934311432771E-2</v>
      </c>
      <c r="U26" s="179">
        <v>2.3987512525448649E-2</v>
      </c>
      <c r="V26" s="179">
        <v>1.8604163525109244E-2</v>
      </c>
      <c r="W26" s="179">
        <v>2.1490615529361597E-2</v>
      </c>
      <c r="X26" s="179">
        <v>1.5828031385185359E-2</v>
      </c>
      <c r="Y26" s="179">
        <v>6.6955957263790796E-3</v>
      </c>
      <c r="Z26" s="179">
        <v>5.5513861370946353E-3</v>
      </c>
      <c r="AA26" s="178">
        <v>4.7821734667635599E-3</v>
      </c>
      <c r="AB26" s="178">
        <v>1.1210447858437007E-2</v>
      </c>
      <c r="AC26" s="178">
        <v>3.7900904315394668E-3</v>
      </c>
      <c r="AD26" s="178">
        <v>2.7888711017719334E-3</v>
      </c>
      <c r="AE26" s="178">
        <v>7.1940273100044461E-3</v>
      </c>
      <c r="AF26" s="178">
        <v>8.7145528350133297E-3</v>
      </c>
      <c r="AG26" s="178">
        <v>3.0733466586768806E-3</v>
      </c>
      <c r="AH26" s="178">
        <v>1.0237588960217501</v>
      </c>
      <c r="AI26" s="178">
        <v>2.8571256347271069E-2</v>
      </c>
      <c r="AJ26" s="178">
        <v>2.8745342259743459E-2</v>
      </c>
      <c r="AK26" s="178">
        <v>6.6451733901270633E-3</v>
      </c>
      <c r="AL26" s="178">
        <v>3.868748803650875E-3</v>
      </c>
      <c r="AM26" s="178">
        <v>2.3340913307719736E-3</v>
      </c>
      <c r="AN26" s="178">
        <v>1.1277593325833656E-2</v>
      </c>
      <c r="AO26" s="178">
        <v>3.9425148101560311E-3</v>
      </c>
      <c r="AP26" s="178">
        <v>9.1266185155597212E-3</v>
      </c>
      <c r="AQ26" s="178">
        <v>9.8416512380190297E-3</v>
      </c>
      <c r="AR26" s="178">
        <v>7.4928236539955452E-3</v>
      </c>
      <c r="AS26" s="178">
        <v>4.3629652417145996E-3</v>
      </c>
      <c r="AT26" s="178">
        <v>4.2756919536498595E-3</v>
      </c>
      <c r="AU26" s="178">
        <v>1.7520717436378938E-2</v>
      </c>
      <c r="AV26" s="178">
        <v>2.2159265989801702E-3</v>
      </c>
      <c r="AW26" s="178">
        <v>5.0238268473891913E-3</v>
      </c>
      <c r="AX26" s="180">
        <v>7.8981320435008683E-3</v>
      </c>
      <c r="AZ26" s="155">
        <v>0</v>
      </c>
      <c r="BA26" s="155">
        <v>0</v>
      </c>
      <c r="BB26" s="155">
        <v>0</v>
      </c>
      <c r="BC26" s="155">
        <v>0</v>
      </c>
      <c r="BD26" s="155">
        <v>0</v>
      </c>
      <c r="BE26" s="155">
        <v>0</v>
      </c>
      <c r="BF26" s="155">
        <v>0</v>
      </c>
      <c r="BG26" s="155">
        <v>0</v>
      </c>
      <c r="BH26" s="155">
        <v>0</v>
      </c>
      <c r="BJ26" s="187">
        <v>514429884.25569975</v>
      </c>
      <c r="BK26" s="187">
        <v>7914660961.4230013</v>
      </c>
      <c r="BL26" s="156">
        <v>24633709</v>
      </c>
      <c r="BM26" s="185">
        <f t="shared" si="0"/>
        <v>2.0883168030266974E-2</v>
      </c>
      <c r="BN26" s="185">
        <f t="shared" si="1"/>
        <v>0.32129392132638251</v>
      </c>
    </row>
    <row r="27" spans="1:66">
      <c r="A27" s="152" t="s">
        <v>583</v>
      </c>
      <c r="B27" s="152" t="s">
        <v>71</v>
      </c>
      <c r="C27" s="153">
        <v>0.9137404193537495</v>
      </c>
      <c r="D27" s="153">
        <v>8.6259580646250458E-2</v>
      </c>
      <c r="E27" s="153">
        <v>4.5300559363428662E-4</v>
      </c>
      <c r="F27" s="154">
        <v>0.15303705746281232</v>
      </c>
      <c r="G27" s="154"/>
      <c r="H27" s="154"/>
      <c r="I27" s="153">
        <v>6.6465629513268714E-3</v>
      </c>
      <c r="J27" s="154">
        <v>0.46323360448550027</v>
      </c>
      <c r="K27" s="154">
        <v>1.7169906705271382E-2</v>
      </c>
      <c r="M27" s="177">
        <v>1.2142847376447289E-3</v>
      </c>
      <c r="N27" s="178">
        <v>2.8827232818114459E-3</v>
      </c>
      <c r="O27" s="178">
        <v>1.951151874481918E-3</v>
      </c>
      <c r="P27" s="178">
        <v>1.4094537612705171E-3</v>
      </c>
      <c r="Q27" s="178">
        <v>1.4728230431097986E-3</v>
      </c>
      <c r="R27" s="178">
        <v>2.0500410017053384E-3</v>
      </c>
      <c r="S27" s="179">
        <v>5.9069867714028315E-4</v>
      </c>
      <c r="T27" s="179">
        <v>1.0763452761440033E-3</v>
      </c>
      <c r="U27" s="179">
        <v>1.7671546931135994E-3</v>
      </c>
      <c r="V27" s="179">
        <v>1.1602619095415726E-3</v>
      </c>
      <c r="W27" s="179">
        <v>1.0789054636363229E-3</v>
      </c>
      <c r="X27" s="179">
        <v>9.1689157110278212E-4</v>
      </c>
      <c r="Y27" s="179">
        <v>8.2021441023214881E-4</v>
      </c>
      <c r="Z27" s="179">
        <v>7.5189416080251434E-4</v>
      </c>
      <c r="AA27" s="178">
        <v>6.4094119052472752E-4</v>
      </c>
      <c r="AB27" s="178">
        <v>1.0581159664733097E-3</v>
      </c>
      <c r="AC27" s="178">
        <v>6.4968445379753664E-4</v>
      </c>
      <c r="AD27" s="178">
        <v>4.0693574744351711E-4</v>
      </c>
      <c r="AE27" s="178">
        <v>5.6569039511131041E-4</v>
      </c>
      <c r="AF27" s="178">
        <v>9.8877947221190149E-4</v>
      </c>
      <c r="AG27" s="178">
        <v>1.0231548635867118E-3</v>
      </c>
      <c r="AH27" s="178">
        <v>2.5357019552335273E-3</v>
      </c>
      <c r="AI27" s="178">
        <v>1.0742942436716603</v>
      </c>
      <c r="AJ27" s="178">
        <v>9.8088813490431331E-3</v>
      </c>
      <c r="AK27" s="178">
        <v>1.5057192775133799E-3</v>
      </c>
      <c r="AL27" s="178">
        <v>1.3534517586645701E-3</v>
      </c>
      <c r="AM27" s="178">
        <v>6.0949948448225206E-4</v>
      </c>
      <c r="AN27" s="178">
        <v>5.4559104693559946E-3</v>
      </c>
      <c r="AO27" s="178">
        <v>1.38651646331571E-3</v>
      </c>
      <c r="AP27" s="178">
        <v>4.6834252854805677E-3</v>
      </c>
      <c r="AQ27" s="178">
        <v>9.8113155516265736E-3</v>
      </c>
      <c r="AR27" s="178">
        <v>4.5955311246270022E-3</v>
      </c>
      <c r="AS27" s="178">
        <v>3.0108948268865528E-3</v>
      </c>
      <c r="AT27" s="178">
        <v>9.2381181031551528E-4</v>
      </c>
      <c r="AU27" s="178">
        <v>7.5967052395227346E-3</v>
      </c>
      <c r="AV27" s="178">
        <v>5.105488490448739E-4</v>
      </c>
      <c r="AW27" s="178">
        <v>2.4572217408982151E-3</v>
      </c>
      <c r="AX27" s="180">
        <v>2.0238896616341204E-3</v>
      </c>
      <c r="AZ27" s="155">
        <v>0</v>
      </c>
      <c r="BA27" s="155">
        <v>0</v>
      </c>
      <c r="BB27" s="155">
        <v>0</v>
      </c>
      <c r="BC27" s="155">
        <v>0</v>
      </c>
      <c r="BD27" s="155">
        <v>0</v>
      </c>
      <c r="BE27" s="155">
        <v>0</v>
      </c>
      <c r="BF27" s="155">
        <v>0</v>
      </c>
      <c r="BG27" s="155">
        <v>0</v>
      </c>
      <c r="BH27" s="155">
        <v>0</v>
      </c>
      <c r="BJ27" s="187">
        <v>388077.16812818451</v>
      </c>
      <c r="BK27" s="187">
        <v>11512158.318362769</v>
      </c>
      <c r="BL27" s="156">
        <v>4545590</v>
      </c>
      <c r="BM27" s="185">
        <f t="shared" si="0"/>
        <v>8.5374432830102257E-5</v>
      </c>
      <c r="BN27" s="185">
        <f t="shared" si="1"/>
        <v>2.5325993585789235E-3</v>
      </c>
    </row>
    <row r="28" spans="1:66">
      <c r="A28" s="152" t="s">
        <v>584</v>
      </c>
      <c r="B28" s="152" t="s">
        <v>72</v>
      </c>
      <c r="C28" s="153">
        <v>0.58181179954558226</v>
      </c>
      <c r="D28" s="153">
        <v>0.41818820045441779</v>
      </c>
      <c r="E28" s="153">
        <v>8.1693089275229128E-5</v>
      </c>
      <c r="F28" s="154">
        <v>0.46414284065444678</v>
      </c>
      <c r="G28" s="154"/>
      <c r="H28" s="154"/>
      <c r="I28" s="153">
        <v>2.2732835268236399E-3</v>
      </c>
      <c r="J28" s="154">
        <v>0.68774186242505941</v>
      </c>
      <c r="K28" s="154">
        <v>5.8881046696733649E-2</v>
      </c>
      <c r="M28" s="177">
        <v>5.7116394991598926E-4</v>
      </c>
      <c r="N28" s="178">
        <v>2.2973653745786524E-3</v>
      </c>
      <c r="O28" s="178">
        <v>4.5870497925469246E-4</v>
      </c>
      <c r="P28" s="178">
        <v>2.7913325919986642E-4</v>
      </c>
      <c r="Q28" s="178">
        <v>5.0578347700725964E-4</v>
      </c>
      <c r="R28" s="178">
        <v>1.2875549515389767E-3</v>
      </c>
      <c r="S28" s="179">
        <v>1.9926416907341913E-4</v>
      </c>
      <c r="T28" s="179">
        <v>2.1082413909095639E-4</v>
      </c>
      <c r="U28" s="179">
        <v>1.8874819361544438E-3</v>
      </c>
      <c r="V28" s="179">
        <v>1.8313884880976483E-4</v>
      </c>
      <c r="W28" s="179">
        <v>2.4277940848889016E-4</v>
      </c>
      <c r="X28" s="179">
        <v>2.3082448503729613E-4</v>
      </c>
      <c r="Y28" s="179">
        <v>3.4366253423757253E-4</v>
      </c>
      <c r="Z28" s="179">
        <v>2.0250425820988392E-4</v>
      </c>
      <c r="AA28" s="178">
        <v>3.0603642676713604E-4</v>
      </c>
      <c r="AB28" s="178">
        <v>3.8997882788057494E-4</v>
      </c>
      <c r="AC28" s="178">
        <v>2.7446274959805431E-4</v>
      </c>
      <c r="AD28" s="178">
        <v>1.9487810411017141E-4</v>
      </c>
      <c r="AE28" s="178">
        <v>3.5957301384468676E-4</v>
      </c>
      <c r="AF28" s="178">
        <v>3.2016870026054829E-4</v>
      </c>
      <c r="AG28" s="178">
        <v>1.1995124345031561E-3</v>
      </c>
      <c r="AH28" s="178">
        <v>2.9785000271594234E-3</v>
      </c>
      <c r="AI28" s="178">
        <v>1.4538337221662583E-3</v>
      </c>
      <c r="AJ28" s="178">
        <v>1.0004281041037622</v>
      </c>
      <c r="AK28" s="178">
        <v>6.7094902346551935E-4</v>
      </c>
      <c r="AL28" s="178">
        <v>2.3426885759523222E-3</v>
      </c>
      <c r="AM28" s="178">
        <v>2.5033672186521933E-4</v>
      </c>
      <c r="AN28" s="178">
        <v>2.9571826071278511E-3</v>
      </c>
      <c r="AO28" s="178">
        <v>1.8159093166015912E-3</v>
      </c>
      <c r="AP28" s="178">
        <v>1.4838742015642529E-2</v>
      </c>
      <c r="AQ28" s="178">
        <v>2.6558328187810433E-3</v>
      </c>
      <c r="AR28" s="178">
        <v>1.7564018560368528E-3</v>
      </c>
      <c r="AS28" s="178">
        <v>4.3336707749246827E-4</v>
      </c>
      <c r="AT28" s="178">
        <v>5.1702983047353154E-4</v>
      </c>
      <c r="AU28" s="178">
        <v>1.0761905269812602E-2</v>
      </c>
      <c r="AV28" s="178">
        <v>2.3817335872923615E-4</v>
      </c>
      <c r="AW28" s="178">
        <v>9.8925963833812938E-3</v>
      </c>
      <c r="AX28" s="180">
        <v>6.5002219308251839E-4</v>
      </c>
      <c r="AZ28" s="155">
        <v>0</v>
      </c>
      <c r="BA28" s="155">
        <v>0</v>
      </c>
      <c r="BB28" s="155">
        <v>0</v>
      </c>
      <c r="BC28" s="155">
        <v>0</v>
      </c>
      <c r="BD28" s="155">
        <v>0</v>
      </c>
      <c r="BE28" s="155">
        <v>0</v>
      </c>
      <c r="BF28" s="155">
        <v>0</v>
      </c>
      <c r="BG28" s="155">
        <v>0</v>
      </c>
      <c r="BH28" s="155">
        <v>0</v>
      </c>
      <c r="BJ28" s="187">
        <v>2971017.4917805716</v>
      </c>
      <c r="BK28" s="187">
        <v>144923308.18558127</v>
      </c>
      <c r="BL28" s="156">
        <v>4901980</v>
      </c>
      <c r="BM28" s="185">
        <f t="shared" si="0"/>
        <v>6.0608519246928218E-4</v>
      </c>
      <c r="BN28" s="185">
        <f t="shared" si="1"/>
        <v>2.9564238978041786E-2</v>
      </c>
    </row>
    <row r="29" spans="1:66">
      <c r="A29" s="152" t="s">
        <v>585</v>
      </c>
      <c r="B29" s="152" t="s">
        <v>73</v>
      </c>
      <c r="C29" s="153">
        <v>0.81769789971974516</v>
      </c>
      <c r="D29" s="153">
        <v>0.18230210028025481</v>
      </c>
      <c r="E29" s="153">
        <v>1.0371560749415493E-2</v>
      </c>
      <c r="F29" s="154">
        <v>0.31529577814933335</v>
      </c>
      <c r="G29" s="154"/>
      <c r="H29" s="154"/>
      <c r="I29" s="153">
        <v>0.12978833477107335</v>
      </c>
      <c r="J29" s="154">
        <v>0.63744382778851771</v>
      </c>
      <c r="K29" s="154">
        <v>5.887190306500744E-2</v>
      </c>
      <c r="M29" s="177">
        <v>5.5070915386503543E-2</v>
      </c>
      <c r="N29" s="178">
        <v>3.0039152204989105E-2</v>
      </c>
      <c r="O29" s="178">
        <v>6.8393982613282681E-2</v>
      </c>
      <c r="P29" s="178">
        <v>7.4651762566160282E-2</v>
      </c>
      <c r="Q29" s="178">
        <v>7.4236902305662766E-2</v>
      </c>
      <c r="R29" s="178">
        <v>4.9324339138822594E-2</v>
      </c>
      <c r="S29" s="179">
        <v>4.9179691135393222E-2</v>
      </c>
      <c r="T29" s="179">
        <v>5.5769589150567379E-2</v>
      </c>
      <c r="U29" s="179">
        <v>3.8032540121269331E-2</v>
      </c>
      <c r="V29" s="179">
        <v>4.0500098043975467E-2</v>
      </c>
      <c r="W29" s="179">
        <v>3.1712548948947213E-2</v>
      </c>
      <c r="X29" s="179">
        <v>4.1825296525162377E-2</v>
      </c>
      <c r="Y29" s="179">
        <v>4.2725124224383897E-2</v>
      </c>
      <c r="Z29" s="179">
        <v>3.9346507782474172E-2</v>
      </c>
      <c r="AA29" s="178">
        <v>4.3314602473983027E-2</v>
      </c>
      <c r="AB29" s="178">
        <v>3.0502955479251088E-2</v>
      </c>
      <c r="AC29" s="178">
        <v>3.9021158573512398E-2</v>
      </c>
      <c r="AD29" s="178">
        <v>3.7024016813592832E-2</v>
      </c>
      <c r="AE29" s="178">
        <v>2.6700911891096371E-2</v>
      </c>
      <c r="AF29" s="178">
        <v>5.2808481656372329E-2</v>
      </c>
      <c r="AG29" s="178">
        <v>5.6684087332887115E-2</v>
      </c>
      <c r="AH29" s="178">
        <v>1.8823005261474363E-2</v>
      </c>
      <c r="AI29" s="178">
        <v>2.6464824293482708E-2</v>
      </c>
      <c r="AJ29" s="178">
        <v>1.6193579633310435E-2</v>
      </c>
      <c r="AK29" s="178">
        <v>1.0092770562000033</v>
      </c>
      <c r="AL29" s="178">
        <v>8.9815129759893159E-3</v>
      </c>
      <c r="AM29" s="178">
        <v>3.0936673368350885E-3</v>
      </c>
      <c r="AN29" s="178">
        <v>3.1207499351744071E-2</v>
      </c>
      <c r="AO29" s="178">
        <v>2.1509987048217698E-2</v>
      </c>
      <c r="AP29" s="178">
        <v>1.5605797370063715E-2</v>
      </c>
      <c r="AQ29" s="178">
        <v>1.9376965501980276E-2</v>
      </c>
      <c r="AR29" s="178">
        <v>4.5490125152035585E-2</v>
      </c>
      <c r="AS29" s="178">
        <v>4.2615737281995567E-2</v>
      </c>
      <c r="AT29" s="178">
        <v>1.9427747661396138E-2</v>
      </c>
      <c r="AU29" s="178">
        <v>7.9059808985184346E-2</v>
      </c>
      <c r="AV29" s="178">
        <v>0.19217777006902162</v>
      </c>
      <c r="AW29" s="178">
        <v>1.3366724966312462E-2</v>
      </c>
      <c r="AX29" s="180">
        <v>7.4289721055971506E-3</v>
      </c>
      <c r="AZ29" s="157"/>
      <c r="BA29" s="157"/>
      <c r="BB29" s="155">
        <v>0</v>
      </c>
      <c r="BC29" s="155">
        <v>0</v>
      </c>
      <c r="BD29" s="155">
        <v>0</v>
      </c>
      <c r="BE29" s="155">
        <v>0</v>
      </c>
      <c r="BF29" s="155">
        <v>0</v>
      </c>
      <c r="BG29" s="155">
        <v>0</v>
      </c>
      <c r="BH29" s="155">
        <v>0</v>
      </c>
      <c r="BJ29" s="187">
        <v>5538884.6685120892</v>
      </c>
      <c r="BK29" s="187">
        <v>808326352.15345335</v>
      </c>
      <c r="BL29" s="156">
        <v>95478881</v>
      </c>
      <c r="BM29" s="185">
        <f t="shared" si="0"/>
        <v>5.8011621109301534E-5</v>
      </c>
      <c r="BN29" s="185">
        <f t="shared" si="1"/>
        <v>8.4660224720632549E-3</v>
      </c>
    </row>
    <row r="30" spans="1:66">
      <c r="A30" s="152" t="s">
        <v>586</v>
      </c>
      <c r="B30" s="152" t="s">
        <v>76</v>
      </c>
      <c r="C30" s="153">
        <v>0.95046854400495207</v>
      </c>
      <c r="D30" s="153">
        <v>4.9531455995047893E-2</v>
      </c>
      <c r="E30" s="153">
        <v>4.6147634126261557E-2</v>
      </c>
      <c r="F30" s="154">
        <v>0.19790653175793546</v>
      </c>
      <c r="G30" s="154"/>
      <c r="H30" s="154"/>
      <c r="I30" s="153">
        <v>0.1060371839480713</v>
      </c>
      <c r="J30" s="154">
        <v>0.62424129979828968</v>
      </c>
      <c r="K30" s="154">
        <v>2.7404673645252831E-2</v>
      </c>
      <c r="M30" s="177">
        <v>9.3611624378019884E-3</v>
      </c>
      <c r="N30" s="178">
        <v>5.1955476831264794E-2</v>
      </c>
      <c r="O30" s="178">
        <v>6.7859674810929272E-3</v>
      </c>
      <c r="P30" s="178">
        <v>2.0353968477847394E-2</v>
      </c>
      <c r="Q30" s="178">
        <v>1.1733823806417567E-2</v>
      </c>
      <c r="R30" s="178">
        <v>8.5290847458505386E-3</v>
      </c>
      <c r="S30" s="179">
        <v>4.3476923027075216E-3</v>
      </c>
      <c r="T30" s="179">
        <v>5.6508576630241334E-3</v>
      </c>
      <c r="U30" s="179">
        <v>1.2332727230280713E-2</v>
      </c>
      <c r="V30" s="179">
        <v>5.6077226760761524E-3</v>
      </c>
      <c r="W30" s="179">
        <v>7.5427717384507148E-3</v>
      </c>
      <c r="X30" s="179">
        <v>1.0060906962834687E-2</v>
      </c>
      <c r="Y30" s="179">
        <v>9.1141010020293102E-3</v>
      </c>
      <c r="Z30" s="179">
        <v>8.6711973666294996E-3</v>
      </c>
      <c r="AA30" s="178">
        <v>1.4735030869518386E-2</v>
      </c>
      <c r="AB30" s="178">
        <v>5.9179708446654225E-3</v>
      </c>
      <c r="AC30" s="178">
        <v>6.8863258589956537E-3</v>
      </c>
      <c r="AD30" s="178">
        <v>6.4054827676387448E-3</v>
      </c>
      <c r="AE30" s="178">
        <v>6.1798608160610977E-3</v>
      </c>
      <c r="AF30" s="178">
        <v>1.2376357925031443E-2</v>
      </c>
      <c r="AG30" s="178">
        <v>1.4167927189313399E-2</v>
      </c>
      <c r="AH30" s="178">
        <v>1.5510913991694105E-2</v>
      </c>
      <c r="AI30" s="178">
        <v>3.6279530379432712E-2</v>
      </c>
      <c r="AJ30" s="178">
        <v>4.5379463242947234E-2</v>
      </c>
      <c r="AK30" s="178">
        <v>1.8111873005468987E-2</v>
      </c>
      <c r="AL30" s="178">
        <v>1.0543189561372373</v>
      </c>
      <c r="AM30" s="178">
        <v>7.0270867417974336E-2</v>
      </c>
      <c r="AN30" s="178">
        <v>3.1093069134921301E-2</v>
      </c>
      <c r="AO30" s="178">
        <v>1.0485174331019628E-2</v>
      </c>
      <c r="AP30" s="178">
        <v>3.1134748558195723E-2</v>
      </c>
      <c r="AQ30" s="178">
        <v>1.0458352293701465E-2</v>
      </c>
      <c r="AR30" s="178">
        <v>1.203134619169605E-2</v>
      </c>
      <c r="AS30" s="178">
        <v>4.1756360252688002E-2</v>
      </c>
      <c r="AT30" s="178">
        <v>1.5502359523342833E-2</v>
      </c>
      <c r="AU30" s="178">
        <v>9.9631413273013874E-3</v>
      </c>
      <c r="AV30" s="178">
        <v>5.0433970871952005E-3</v>
      </c>
      <c r="AW30" s="178">
        <v>1.2825561528354363E-2</v>
      </c>
      <c r="AX30" s="180">
        <v>2.1634785187070404E-2</v>
      </c>
      <c r="AZ30" s="155">
        <v>0</v>
      </c>
      <c r="BA30" s="155">
        <v>0</v>
      </c>
      <c r="BB30" s="155">
        <v>0</v>
      </c>
      <c r="BC30" s="155">
        <v>0</v>
      </c>
      <c r="BD30" s="155">
        <v>0</v>
      </c>
      <c r="BE30" s="155">
        <v>0</v>
      </c>
      <c r="BF30" s="155">
        <v>0</v>
      </c>
      <c r="BG30" s="155">
        <v>0</v>
      </c>
      <c r="BH30" s="155">
        <v>0</v>
      </c>
      <c r="BJ30" s="187">
        <v>262295.53903381317</v>
      </c>
      <c r="BK30" s="187">
        <v>4647693.1422257563</v>
      </c>
      <c r="BL30" s="156">
        <v>35448224</v>
      </c>
      <c r="BM30" s="185">
        <f t="shared" si="0"/>
        <v>7.3993985998794518E-6</v>
      </c>
      <c r="BN30" s="185">
        <f t="shared" si="1"/>
        <v>1.3111215789614049E-4</v>
      </c>
    </row>
    <row r="31" spans="1:66">
      <c r="A31" s="152" t="s">
        <v>587</v>
      </c>
      <c r="B31" s="152" t="s">
        <v>77</v>
      </c>
      <c r="C31" s="153">
        <v>0.97377365434798946</v>
      </c>
      <c r="D31" s="153">
        <v>2.6226345652010586E-2</v>
      </c>
      <c r="E31" s="153">
        <v>2.6334146664157177E-5</v>
      </c>
      <c r="F31" s="154">
        <v>6.5606400277407384E-2</v>
      </c>
      <c r="G31" s="154"/>
      <c r="H31" s="154"/>
      <c r="I31" s="153">
        <v>0.2739582749854011</v>
      </c>
      <c r="J31" s="154">
        <v>0.82313886212797516</v>
      </c>
      <c r="K31" s="154">
        <v>1.150310186546053E-2</v>
      </c>
      <c r="M31" s="177">
        <v>6.3815739741660115E-3</v>
      </c>
      <c r="N31" s="178">
        <v>1.1401023658517747E-2</v>
      </c>
      <c r="O31" s="178">
        <v>5.7785323466764882E-3</v>
      </c>
      <c r="P31" s="178">
        <v>6.7162547827526254E-3</v>
      </c>
      <c r="Q31" s="178">
        <v>5.6942708924316646E-3</v>
      </c>
      <c r="R31" s="178">
        <v>5.0001610910882901E-3</v>
      </c>
      <c r="S31" s="179">
        <v>3.9843006123732169E-3</v>
      </c>
      <c r="T31" s="179">
        <v>4.6585641416329038E-3</v>
      </c>
      <c r="U31" s="179">
        <v>5.7899520561358808E-3</v>
      </c>
      <c r="V31" s="179">
        <v>2.2204897227174085E-3</v>
      </c>
      <c r="W31" s="179">
        <v>2.9463844393239646E-3</v>
      </c>
      <c r="X31" s="179">
        <v>5.3025555284584684E-3</v>
      </c>
      <c r="Y31" s="179">
        <v>5.0509371521323069E-3</v>
      </c>
      <c r="Z31" s="179">
        <v>5.1300226168746839E-3</v>
      </c>
      <c r="AA31" s="178">
        <v>5.1023305489230186E-3</v>
      </c>
      <c r="AB31" s="178">
        <v>3.7693599146264569E-3</v>
      </c>
      <c r="AC31" s="178">
        <v>3.5962053226147464E-3</v>
      </c>
      <c r="AD31" s="178">
        <v>4.2700017324945154E-3</v>
      </c>
      <c r="AE31" s="178">
        <v>2.7724771414921762E-3</v>
      </c>
      <c r="AF31" s="178">
        <v>7.5559507921585736E-3</v>
      </c>
      <c r="AG31" s="178">
        <v>6.9118642377618625E-3</v>
      </c>
      <c r="AH31" s="178">
        <v>6.1437818721856051E-3</v>
      </c>
      <c r="AI31" s="178">
        <v>5.8923317808585885E-3</v>
      </c>
      <c r="AJ31" s="178">
        <v>5.9601038708685643E-3</v>
      </c>
      <c r="AK31" s="178">
        <v>2.0044928783745079E-2</v>
      </c>
      <c r="AL31" s="178">
        <v>1.8449930108590251E-2</v>
      </c>
      <c r="AM31" s="178">
        <v>1.0366938720304586</v>
      </c>
      <c r="AN31" s="178">
        <v>1.9216952123838803E-2</v>
      </c>
      <c r="AO31" s="178">
        <v>2.6246650736102814E-2</v>
      </c>
      <c r="AP31" s="178">
        <v>5.7643976821750284E-3</v>
      </c>
      <c r="AQ31" s="178">
        <v>1.0514370895733715E-2</v>
      </c>
      <c r="AR31" s="178">
        <v>1.3026708780355379E-2</v>
      </c>
      <c r="AS31" s="178">
        <v>2.1356733394614434E-2</v>
      </c>
      <c r="AT31" s="178">
        <v>1.1805098215776192E-2</v>
      </c>
      <c r="AU31" s="178">
        <v>1.2260584488974002E-2</v>
      </c>
      <c r="AV31" s="178">
        <v>4.7169442799027119E-3</v>
      </c>
      <c r="AW31" s="178">
        <v>2.5740684507048906E-2</v>
      </c>
      <c r="AX31" s="180">
        <v>5.4200865838863743E-2</v>
      </c>
      <c r="AZ31" s="155">
        <v>0</v>
      </c>
      <c r="BA31" s="155">
        <v>0</v>
      </c>
      <c r="BB31" s="155">
        <v>0</v>
      </c>
      <c r="BC31" s="155">
        <v>0</v>
      </c>
      <c r="BD31" s="155">
        <v>0</v>
      </c>
      <c r="BE31" s="155">
        <v>0</v>
      </c>
      <c r="BF31" s="155">
        <v>0</v>
      </c>
      <c r="BG31" s="155">
        <v>0</v>
      </c>
      <c r="BH31" s="155">
        <v>0</v>
      </c>
      <c r="BJ31" s="187">
        <v>874379.11866418761</v>
      </c>
      <c r="BK31" s="187">
        <v>15871559.491839882</v>
      </c>
      <c r="BL31" s="156">
        <v>80718943</v>
      </c>
      <c r="BM31" s="185">
        <f t="shared" si="0"/>
        <v>1.0832390590944527E-5</v>
      </c>
      <c r="BN31" s="185">
        <f t="shared" si="1"/>
        <v>1.9662744458682867E-4</v>
      </c>
    </row>
    <row r="32" spans="1:66">
      <c r="A32" s="152" t="s">
        <v>588</v>
      </c>
      <c r="B32" s="152" t="s">
        <v>78</v>
      </c>
      <c r="C32" s="153">
        <v>0.53770862886551063</v>
      </c>
      <c r="D32" s="153">
        <v>0.46229137113448937</v>
      </c>
      <c r="E32" s="153">
        <v>7.1325254414110889E-2</v>
      </c>
      <c r="F32" s="154">
        <v>0.22813505711084714</v>
      </c>
      <c r="G32" s="154"/>
      <c r="H32" s="154"/>
      <c r="I32" s="153">
        <v>4.0445871345875267E-2</v>
      </c>
      <c r="J32" s="154">
        <v>0.42107106231433727</v>
      </c>
      <c r="K32" s="154">
        <v>4.2206969588164313E-2</v>
      </c>
      <c r="M32" s="177">
        <v>1.9944104549714622E-2</v>
      </c>
      <c r="N32" s="178">
        <v>0.12459562967958027</v>
      </c>
      <c r="O32" s="178">
        <v>1.3440263247836939E-2</v>
      </c>
      <c r="P32" s="178">
        <v>1.3306210081736844E-2</v>
      </c>
      <c r="Q32" s="178">
        <v>1.8555828456660754E-2</v>
      </c>
      <c r="R32" s="178">
        <v>1.3177101367966177E-2</v>
      </c>
      <c r="S32" s="179">
        <v>1.6159265017395563E-2</v>
      </c>
      <c r="T32" s="179">
        <v>8.7019633212814078E-3</v>
      </c>
      <c r="U32" s="179">
        <v>5.1118660364834104E-2</v>
      </c>
      <c r="V32" s="179">
        <v>1.2762121799383755E-2</v>
      </c>
      <c r="W32" s="179">
        <v>1.5682614676964791E-2</v>
      </c>
      <c r="X32" s="179">
        <v>1.3365224512799373E-2</v>
      </c>
      <c r="Y32" s="179">
        <v>1.1879927134172963E-2</v>
      </c>
      <c r="Z32" s="179">
        <v>1.1841017378024739E-2</v>
      </c>
      <c r="AA32" s="178">
        <v>1.1879508222414006E-2</v>
      </c>
      <c r="AB32" s="178">
        <v>7.4495696586356422E-3</v>
      </c>
      <c r="AC32" s="178">
        <v>8.8368534537099711E-3</v>
      </c>
      <c r="AD32" s="178">
        <v>9.5286978754544095E-3</v>
      </c>
      <c r="AE32" s="178">
        <v>7.7623772421191858E-3</v>
      </c>
      <c r="AF32" s="178">
        <v>3.2815206086700119E-2</v>
      </c>
      <c r="AG32" s="178">
        <v>2.2991618428383671E-2</v>
      </c>
      <c r="AH32" s="178">
        <v>2.2526079540940838E-2</v>
      </c>
      <c r="AI32" s="178">
        <v>1.7437059354867411E-2</v>
      </c>
      <c r="AJ32" s="178">
        <v>2.7132978290517307E-2</v>
      </c>
      <c r="AK32" s="178">
        <v>1.8916167146410791E-2</v>
      </c>
      <c r="AL32" s="178">
        <v>2.0408498791129499E-2</v>
      </c>
      <c r="AM32" s="178">
        <v>3.8282396151080198E-3</v>
      </c>
      <c r="AN32" s="178">
        <v>1.0872926623400765</v>
      </c>
      <c r="AO32" s="178">
        <v>2.0304663538296831E-2</v>
      </c>
      <c r="AP32" s="178">
        <v>2.8579360057153464E-2</v>
      </c>
      <c r="AQ32" s="178">
        <v>1.5491088281621278E-2</v>
      </c>
      <c r="AR32" s="178">
        <v>1.0219270755900737E-2</v>
      </c>
      <c r="AS32" s="178">
        <v>2.3645658571564684E-2</v>
      </c>
      <c r="AT32" s="178">
        <v>1.3863770273148144E-2</v>
      </c>
      <c r="AU32" s="178">
        <v>1.9976940960830986E-2</v>
      </c>
      <c r="AV32" s="178">
        <v>3.5002628476828342E-2</v>
      </c>
      <c r="AW32" s="178">
        <v>5.1168087889955513E-2</v>
      </c>
      <c r="AX32" s="180">
        <v>3.323654763211259E-2</v>
      </c>
      <c r="AZ32" s="155">
        <v>0</v>
      </c>
      <c r="BA32" s="155">
        <v>0</v>
      </c>
      <c r="BB32" s="158"/>
      <c r="BC32" s="158"/>
      <c r="BD32" s="158"/>
      <c r="BE32" s="158"/>
      <c r="BF32" s="158"/>
      <c r="BG32" s="158"/>
      <c r="BH32" s="158"/>
      <c r="BJ32" s="187">
        <v>227364728.36067566</v>
      </c>
      <c r="BK32" s="187">
        <v>3245040459.0172582</v>
      </c>
      <c r="BL32" s="156">
        <v>55009418</v>
      </c>
      <c r="BM32" s="185">
        <f t="shared" si="0"/>
        <v>4.1331963984908128E-3</v>
      </c>
      <c r="BN32" s="185">
        <f t="shared" si="1"/>
        <v>5.8990634276793442E-2</v>
      </c>
    </row>
    <row r="33" spans="1:66">
      <c r="A33" s="152" t="s">
        <v>589</v>
      </c>
      <c r="B33" s="152" t="s">
        <v>79</v>
      </c>
      <c r="C33" s="153">
        <v>0.83013794638109528</v>
      </c>
      <c r="D33" s="153">
        <v>0.16986205361890469</v>
      </c>
      <c r="E33" s="153">
        <v>3.7043525064114229E-2</v>
      </c>
      <c r="F33" s="154">
        <v>0.21677084331618945</v>
      </c>
      <c r="G33" s="154"/>
      <c r="H33" s="154"/>
      <c r="I33" s="153">
        <v>5.68070977389349E-2</v>
      </c>
      <c r="J33" s="154">
        <v>0.46974679927449037</v>
      </c>
      <c r="K33" s="154">
        <v>1.8866178260977591E-2</v>
      </c>
      <c r="M33" s="177">
        <v>1.3511750573007195E-2</v>
      </c>
      <c r="N33" s="178">
        <v>2.2575133537549866E-2</v>
      </c>
      <c r="O33" s="178">
        <v>1.1984882802238252E-2</v>
      </c>
      <c r="P33" s="178">
        <v>1.5823380403543866E-2</v>
      </c>
      <c r="Q33" s="178">
        <v>1.5303509772044713E-2</v>
      </c>
      <c r="R33" s="178">
        <v>2.2124256648867208E-2</v>
      </c>
      <c r="S33" s="179">
        <v>1.1144868233591988E-2</v>
      </c>
      <c r="T33" s="179">
        <v>1.208604860504478E-2</v>
      </c>
      <c r="U33" s="179">
        <v>1.4384909808329514E-2</v>
      </c>
      <c r="V33" s="179">
        <v>6.1068143825336709E-3</v>
      </c>
      <c r="W33" s="179">
        <v>7.3711440856677347E-3</v>
      </c>
      <c r="X33" s="179">
        <v>1.3047065871586284E-2</v>
      </c>
      <c r="Y33" s="179">
        <v>1.4407256962335429E-2</v>
      </c>
      <c r="Z33" s="179">
        <v>1.6023046720586655E-2</v>
      </c>
      <c r="AA33" s="178">
        <v>1.3770480842718471E-2</v>
      </c>
      <c r="AB33" s="178">
        <v>1.2528183833874034E-2</v>
      </c>
      <c r="AC33" s="178">
        <v>1.6100232721929116E-2</v>
      </c>
      <c r="AD33" s="178">
        <v>2.1829653021893925E-2</v>
      </c>
      <c r="AE33" s="178">
        <v>9.3733908278983494E-3</v>
      </c>
      <c r="AF33" s="178">
        <v>1.5699003323103308E-2</v>
      </c>
      <c r="AG33" s="178">
        <v>2.4956240712643039E-2</v>
      </c>
      <c r="AH33" s="178">
        <v>1.4555765743521562E-2</v>
      </c>
      <c r="AI33" s="178">
        <v>7.0843431519919467E-2</v>
      </c>
      <c r="AJ33" s="178">
        <v>1.719670894411008E-2</v>
      </c>
      <c r="AK33" s="178">
        <v>3.6123495005171757E-2</v>
      </c>
      <c r="AL33" s="178">
        <v>5.2759841804089005E-2</v>
      </c>
      <c r="AM33" s="178">
        <v>1.1741603974631238E-2</v>
      </c>
      <c r="AN33" s="178">
        <v>3.3195266609476554E-2</v>
      </c>
      <c r="AO33" s="178">
        <v>1.1631308672807668</v>
      </c>
      <c r="AP33" s="178">
        <v>6.2355542093461266E-2</v>
      </c>
      <c r="AQ33" s="178">
        <v>3.592188600269982E-2</v>
      </c>
      <c r="AR33" s="178">
        <v>2.0477366376804269E-2</v>
      </c>
      <c r="AS33" s="178">
        <v>7.8245625959042081E-2</v>
      </c>
      <c r="AT33" s="178">
        <v>0.14320974947908102</v>
      </c>
      <c r="AU33" s="178">
        <v>2.8428427551509386E-2</v>
      </c>
      <c r="AV33" s="178">
        <v>8.7160046054076297E-3</v>
      </c>
      <c r="AW33" s="178">
        <v>7.6202500143922144E-2</v>
      </c>
      <c r="AX33" s="180">
        <v>7.34221916414253E-2</v>
      </c>
      <c r="AZ33" s="155">
        <v>7.3064326093882723E-3</v>
      </c>
      <c r="BA33" s="155">
        <v>3.4462477547512901E-2</v>
      </c>
      <c r="BB33" s="155">
        <v>2.53235027301126E-5</v>
      </c>
      <c r="BC33" s="155">
        <v>3.3320840040427843E-3</v>
      </c>
      <c r="BD33" s="155">
        <v>3.4664737166580648E-7</v>
      </c>
      <c r="BE33" s="155">
        <v>3.8131210883238709E-6</v>
      </c>
      <c r="BF33" s="155">
        <v>1.3063132532248285E-5</v>
      </c>
      <c r="BG33" s="155">
        <v>2.4741500037684218E-4</v>
      </c>
      <c r="BH33" s="155">
        <v>4.86309773250109E-4</v>
      </c>
      <c r="BJ33" s="187">
        <v>410738.12506646034</v>
      </c>
      <c r="BK33" s="187">
        <v>7582034.1400818713</v>
      </c>
      <c r="BL33" s="156">
        <v>49974511</v>
      </c>
      <c r="BM33" s="185">
        <f t="shared" si="0"/>
        <v>8.2189523588627087E-6</v>
      </c>
      <c r="BN33" s="185">
        <f t="shared" si="1"/>
        <v>1.5171802561673634E-4</v>
      </c>
    </row>
    <row r="34" spans="1:66">
      <c r="A34" s="152" t="s">
        <v>590</v>
      </c>
      <c r="B34" s="152" t="s">
        <v>84</v>
      </c>
      <c r="C34" s="153">
        <v>1</v>
      </c>
      <c r="D34" s="153">
        <v>0</v>
      </c>
      <c r="E34" s="153">
        <v>0</v>
      </c>
      <c r="F34" s="154">
        <v>0.50492150568748306</v>
      </c>
      <c r="G34" s="154"/>
      <c r="H34" s="154"/>
      <c r="I34" s="153">
        <v>3.9125906200989189E-3</v>
      </c>
      <c r="J34" s="154">
        <v>0.6410612736903496</v>
      </c>
      <c r="K34" s="154">
        <v>4.2140898452902663E-2</v>
      </c>
      <c r="M34" s="177">
        <v>8.9057925780677946E-4</v>
      </c>
      <c r="N34" s="178">
        <v>4.2338127773349239E-3</v>
      </c>
      <c r="O34" s="178">
        <v>1.1001859647001063E-3</v>
      </c>
      <c r="P34" s="178">
        <v>5.5335862180362638E-4</v>
      </c>
      <c r="Q34" s="178">
        <v>7.1567033685399821E-4</v>
      </c>
      <c r="R34" s="178">
        <v>4.5932795650295729E-4</v>
      </c>
      <c r="S34" s="179">
        <v>8.6470775713176423E-4</v>
      </c>
      <c r="T34" s="179">
        <v>6.6903209316157434E-4</v>
      </c>
      <c r="U34" s="179">
        <v>2.3492815889418028E-3</v>
      </c>
      <c r="V34" s="179">
        <v>1.0054845001568103E-3</v>
      </c>
      <c r="W34" s="179">
        <v>9.9292575435253809E-4</v>
      </c>
      <c r="X34" s="179">
        <v>9.6217058227252321E-4</v>
      </c>
      <c r="Y34" s="179">
        <v>2.0628202632976787E-3</v>
      </c>
      <c r="Z34" s="179">
        <v>1.3971075829796737E-3</v>
      </c>
      <c r="AA34" s="178">
        <v>6.7371238826084397E-4</v>
      </c>
      <c r="AB34" s="178">
        <v>2.3327795350624588E-4</v>
      </c>
      <c r="AC34" s="178">
        <v>3.9923336175788914E-4</v>
      </c>
      <c r="AD34" s="178">
        <v>3.9716580873939446E-4</v>
      </c>
      <c r="AE34" s="178">
        <v>4.5200379322705227E-4</v>
      </c>
      <c r="AF34" s="178">
        <v>4.9824790631840862E-4</v>
      </c>
      <c r="AG34" s="178">
        <v>3.3426598115300944E-3</v>
      </c>
      <c r="AH34" s="178">
        <v>7.5065783552847709E-4</v>
      </c>
      <c r="AI34" s="178">
        <v>2.4568316799354517E-3</v>
      </c>
      <c r="AJ34" s="178">
        <v>2.6508223395822804E-3</v>
      </c>
      <c r="AK34" s="178">
        <v>1.1858922871778893E-3</v>
      </c>
      <c r="AL34" s="178">
        <v>1.1477616452034874E-3</v>
      </c>
      <c r="AM34" s="178">
        <v>8.1760291010064335E-4</v>
      </c>
      <c r="AN34" s="178">
        <v>2.2126500284303063E-3</v>
      </c>
      <c r="AO34" s="178">
        <v>8.1943496043615158E-4</v>
      </c>
      <c r="AP34" s="178">
        <v>1.0005415518879113</v>
      </c>
      <c r="AQ34" s="178">
        <v>2.0884539442927712E-3</v>
      </c>
      <c r="AR34" s="178">
        <v>1.0141312329485035E-3</v>
      </c>
      <c r="AS34" s="178">
        <v>1.1718362153650876E-3</v>
      </c>
      <c r="AT34" s="178">
        <v>1.0085858874611824E-3</v>
      </c>
      <c r="AU34" s="178">
        <v>7.4865385135977592E-4</v>
      </c>
      <c r="AV34" s="178">
        <v>4.1874484657070538E-4</v>
      </c>
      <c r="AW34" s="178">
        <v>0.1979602928263004</v>
      </c>
      <c r="AX34" s="180">
        <v>3.4802291704164468E-4</v>
      </c>
      <c r="AZ34" s="155">
        <v>0</v>
      </c>
      <c r="BA34" s="155">
        <v>0</v>
      </c>
      <c r="BB34" s="155">
        <v>0</v>
      </c>
      <c r="BC34" s="155">
        <v>0</v>
      </c>
      <c r="BD34" s="155">
        <v>0</v>
      </c>
      <c r="BE34" s="155">
        <v>0</v>
      </c>
      <c r="BF34" s="155">
        <v>0</v>
      </c>
      <c r="BG34" s="155">
        <v>0</v>
      </c>
      <c r="BH34" s="155">
        <v>0</v>
      </c>
      <c r="BJ34" s="187">
        <v>6843716.2896102956</v>
      </c>
      <c r="BK34" s="187">
        <v>102286868.74965926</v>
      </c>
      <c r="BL34" s="156">
        <v>39739035</v>
      </c>
      <c r="BM34" s="185">
        <f t="shared" si="0"/>
        <v>1.7221646901114475E-4</v>
      </c>
      <c r="BN34" s="185">
        <f t="shared" si="1"/>
        <v>2.5739645854424812E-3</v>
      </c>
    </row>
    <row r="35" spans="1:66">
      <c r="A35" s="152" t="s">
        <v>591</v>
      </c>
      <c r="B35" s="152" t="s">
        <v>86</v>
      </c>
      <c r="C35" s="153">
        <v>0.96068108326191337</v>
      </c>
      <c r="D35" s="153">
        <v>3.931891673808658E-2</v>
      </c>
      <c r="E35" s="153">
        <v>2.5806216159094016E-2</v>
      </c>
      <c r="F35" s="154">
        <v>0.47157629876331386</v>
      </c>
      <c r="G35" s="154"/>
      <c r="H35" s="154"/>
      <c r="I35" s="153">
        <v>2.3866533886205504E-2</v>
      </c>
      <c r="J35" s="154">
        <v>0.68848880537931423</v>
      </c>
      <c r="K35" s="154">
        <v>6.5387031233202608E-2</v>
      </c>
      <c r="M35" s="177">
        <v>4.1045106589883082E-4</v>
      </c>
      <c r="N35" s="178">
        <v>6.8004513781291093E-4</v>
      </c>
      <c r="O35" s="178">
        <v>2.8401874887776718E-4</v>
      </c>
      <c r="P35" s="178">
        <v>3.1209986738849651E-4</v>
      </c>
      <c r="Q35" s="178">
        <v>3.1671836053127379E-4</v>
      </c>
      <c r="R35" s="178">
        <v>4.4150289032021705E-4</v>
      </c>
      <c r="S35" s="179">
        <v>2.1479659716066671E-4</v>
      </c>
      <c r="T35" s="179">
        <v>2.3861988194969351E-4</v>
      </c>
      <c r="U35" s="179">
        <v>3.4114798482093572E-4</v>
      </c>
      <c r="V35" s="179">
        <v>1.4105085665093583E-4</v>
      </c>
      <c r="W35" s="179">
        <v>1.6168710586286192E-4</v>
      </c>
      <c r="X35" s="179">
        <v>3.654187079790067E-4</v>
      </c>
      <c r="Y35" s="179">
        <v>2.2588875599676659E-4</v>
      </c>
      <c r="Z35" s="179">
        <v>3.7274227883464956E-4</v>
      </c>
      <c r="AA35" s="178">
        <v>3.4787381334867146E-4</v>
      </c>
      <c r="AB35" s="178">
        <v>9.4716553716775518E-4</v>
      </c>
      <c r="AC35" s="178">
        <v>6.9411509832862143E-4</v>
      </c>
      <c r="AD35" s="178">
        <v>8.2729870527102688E-4</v>
      </c>
      <c r="AE35" s="178">
        <v>2.4283243517277318E-4</v>
      </c>
      <c r="AF35" s="178">
        <v>4.4637446847314415E-4</v>
      </c>
      <c r="AG35" s="178">
        <v>3.6018866875238284E-4</v>
      </c>
      <c r="AH35" s="178">
        <v>4.461253718573881E-4</v>
      </c>
      <c r="AI35" s="178">
        <v>4.1149905976169409E-4</v>
      </c>
      <c r="AJ35" s="178">
        <v>2.5161960413570909E-4</v>
      </c>
      <c r="AK35" s="178">
        <v>6.6172955203631803E-4</v>
      </c>
      <c r="AL35" s="178">
        <v>6.3185346094286367E-4</v>
      </c>
      <c r="AM35" s="178">
        <v>1.3813207487743356E-4</v>
      </c>
      <c r="AN35" s="178">
        <v>2.3992136192776477E-3</v>
      </c>
      <c r="AO35" s="178">
        <v>2.8030068576392728E-3</v>
      </c>
      <c r="AP35" s="178">
        <v>5.0657378262075343E-4</v>
      </c>
      <c r="AQ35" s="178">
        <v>1.0003419779858191</v>
      </c>
      <c r="AR35" s="178">
        <v>3.0671706700137247E-4</v>
      </c>
      <c r="AS35" s="178">
        <v>7.1171150325297409E-4</v>
      </c>
      <c r="AT35" s="178">
        <v>9.591124110918881E-4</v>
      </c>
      <c r="AU35" s="178">
        <v>5.5802096969622425E-4</v>
      </c>
      <c r="AV35" s="178">
        <v>2.1648230691630928E-4</v>
      </c>
      <c r="AW35" s="178">
        <v>4.9970904189390272E-4</v>
      </c>
      <c r="AX35" s="180">
        <v>3.3630072206228714E-3</v>
      </c>
      <c r="AZ35" s="155">
        <v>0</v>
      </c>
      <c r="BA35" s="155">
        <v>0</v>
      </c>
      <c r="BB35" s="155">
        <v>0</v>
      </c>
      <c r="BC35" s="155">
        <v>1.3798717042961616E-5</v>
      </c>
      <c r="BD35" s="155">
        <v>0</v>
      </c>
      <c r="BE35" s="155">
        <v>0</v>
      </c>
      <c r="BF35" s="155">
        <v>0</v>
      </c>
      <c r="BG35" s="155">
        <v>0</v>
      </c>
      <c r="BH35" s="155">
        <v>0</v>
      </c>
      <c r="BJ35" s="187">
        <v>6387890.6422550892</v>
      </c>
      <c r="BK35" s="187">
        <v>107965910.61150888</v>
      </c>
      <c r="BL35" s="156">
        <v>43680514</v>
      </c>
      <c r="BM35" s="185">
        <f t="shared" si="0"/>
        <v>1.4624119675549351E-4</v>
      </c>
      <c r="BN35" s="185">
        <f t="shared" si="1"/>
        <v>2.4717179521172505E-3</v>
      </c>
    </row>
    <row r="36" spans="1:66">
      <c r="A36" s="152" t="s">
        <v>592</v>
      </c>
      <c r="B36" s="152" t="s">
        <v>87</v>
      </c>
      <c r="C36" s="153">
        <v>0.98560882010403417</v>
      </c>
      <c r="D36" s="153">
        <v>1.4391179895965826E-2</v>
      </c>
      <c r="E36" s="153">
        <v>1.0450360230064401E-4</v>
      </c>
      <c r="F36" s="154">
        <v>0.47485954473509462</v>
      </c>
      <c r="G36" s="154"/>
      <c r="H36" s="154"/>
      <c r="I36" s="153">
        <v>3.9923952777931815E-2</v>
      </c>
      <c r="J36" s="154">
        <v>0.57519964854931804</v>
      </c>
      <c r="K36" s="154">
        <v>7.943013447824053E-2</v>
      </c>
      <c r="M36" s="177">
        <v>4.8750166709676775E-3</v>
      </c>
      <c r="N36" s="178">
        <v>1.8522950403302259E-4</v>
      </c>
      <c r="O36" s="178">
        <v>1.2566375819453903E-4</v>
      </c>
      <c r="P36" s="178">
        <v>4.408422191518775E-5</v>
      </c>
      <c r="Q36" s="178">
        <v>4.7076952792303613E-5</v>
      </c>
      <c r="R36" s="178">
        <v>4.9446992890768613E-5</v>
      </c>
      <c r="S36" s="179">
        <v>3.8310700287357986E-5</v>
      </c>
      <c r="T36" s="179">
        <v>3.6350578657081083E-5</v>
      </c>
      <c r="U36" s="179">
        <v>8.5276430376842293E-5</v>
      </c>
      <c r="V36" s="179">
        <v>2.996220412107345E-5</v>
      </c>
      <c r="W36" s="179">
        <v>3.5590942667431422E-5</v>
      </c>
      <c r="X36" s="179">
        <v>4.1575666395949633E-5</v>
      </c>
      <c r="Y36" s="179">
        <v>5.2654868548002123E-5</v>
      </c>
      <c r="Z36" s="179">
        <v>4.5822410660455446E-5</v>
      </c>
      <c r="AA36" s="178">
        <v>3.8994196192064378E-5</v>
      </c>
      <c r="AB36" s="178">
        <v>2.5300239321177352E-5</v>
      </c>
      <c r="AC36" s="178">
        <v>2.7410372208311512E-5</v>
      </c>
      <c r="AD36" s="178">
        <v>3.1814483983633536E-5</v>
      </c>
      <c r="AE36" s="178">
        <v>2.389680195883943E-5</v>
      </c>
      <c r="AF36" s="178">
        <v>6.771944067441671E-5</v>
      </c>
      <c r="AG36" s="178">
        <v>8.5020970046135875E-5</v>
      </c>
      <c r="AH36" s="178">
        <v>5.6152691701349159E-5</v>
      </c>
      <c r="AI36" s="178">
        <v>3.4865577199871177E-4</v>
      </c>
      <c r="AJ36" s="178">
        <v>8.0101631456674504E-5</v>
      </c>
      <c r="AK36" s="178">
        <v>8.7026414632394177E-5</v>
      </c>
      <c r="AL36" s="178">
        <v>2.8094829698003707E-4</v>
      </c>
      <c r="AM36" s="178">
        <v>4.2480356229301157E-5</v>
      </c>
      <c r="AN36" s="178">
        <v>8.3188591436979861E-4</v>
      </c>
      <c r="AO36" s="178">
        <v>4.7356414889388241E-4</v>
      </c>
      <c r="AP36" s="178">
        <v>1.0471842311473708E-4</v>
      </c>
      <c r="AQ36" s="178">
        <v>9.3560949576655106E-5</v>
      </c>
      <c r="AR36" s="178">
        <v>1.0151807277149776</v>
      </c>
      <c r="AS36" s="178">
        <v>1.0425992125938167E-4</v>
      </c>
      <c r="AT36" s="178">
        <v>1.3619714704029832E-4</v>
      </c>
      <c r="AU36" s="178">
        <v>1.2431697999469471E-4</v>
      </c>
      <c r="AV36" s="178">
        <v>4.407847268253952E-5</v>
      </c>
      <c r="AW36" s="178">
        <v>2.4849767974991122E-3</v>
      </c>
      <c r="AX36" s="180">
        <v>2.6957804708479361E-4</v>
      </c>
      <c r="AZ36" s="155">
        <v>0</v>
      </c>
      <c r="BA36" s="155">
        <v>0</v>
      </c>
      <c r="BB36" s="155">
        <v>0</v>
      </c>
      <c r="BC36" s="155">
        <v>0</v>
      </c>
      <c r="BD36" s="155">
        <v>0</v>
      </c>
      <c r="BE36" s="155">
        <v>0</v>
      </c>
      <c r="BF36" s="155">
        <v>0</v>
      </c>
      <c r="BG36" s="155">
        <v>0</v>
      </c>
      <c r="BH36" s="155">
        <v>0</v>
      </c>
      <c r="BJ36" s="187">
        <v>9140229.4656457752</v>
      </c>
      <c r="BK36" s="187">
        <v>153699759.55755663</v>
      </c>
      <c r="BL36" s="156">
        <v>67586805</v>
      </c>
      <c r="BM36" s="185">
        <f t="shared" si="0"/>
        <v>1.3523689225501597E-4</v>
      </c>
      <c r="BN36" s="185">
        <f t="shared" si="1"/>
        <v>2.2741089707903287E-3</v>
      </c>
    </row>
    <row r="37" spans="1:66">
      <c r="A37" s="152" t="s">
        <v>593</v>
      </c>
      <c r="B37" s="152" t="s">
        <v>88</v>
      </c>
      <c r="C37" s="153">
        <v>0.78642967560812371</v>
      </c>
      <c r="D37" s="153">
        <v>0.21357032439187629</v>
      </c>
      <c r="E37" s="153">
        <v>3.9676851912176687E-2</v>
      </c>
      <c r="F37" s="154">
        <v>0.33688513467670805</v>
      </c>
      <c r="G37" s="154"/>
      <c r="H37" s="154"/>
      <c r="I37" s="153">
        <v>5.7500818160634909E-3</v>
      </c>
      <c r="J37" s="154">
        <v>0.41766571680575343</v>
      </c>
      <c r="K37" s="154">
        <v>8.3385914919601054E-2</v>
      </c>
      <c r="M37" s="177">
        <v>7.6412942536085613E-4</v>
      </c>
      <c r="N37" s="178">
        <v>1.800573350390088E-3</v>
      </c>
      <c r="O37" s="178">
        <v>6.0599694999725179E-4</v>
      </c>
      <c r="P37" s="178">
        <v>8.0080807473402894E-4</v>
      </c>
      <c r="Q37" s="178">
        <v>6.394181766302639E-4</v>
      </c>
      <c r="R37" s="178">
        <v>1.3842413331960012E-3</v>
      </c>
      <c r="S37" s="179">
        <v>6.9564666635742135E-4</v>
      </c>
      <c r="T37" s="179">
        <v>5.1654783895553028E-4</v>
      </c>
      <c r="U37" s="179">
        <v>9.1382507706221192E-4</v>
      </c>
      <c r="V37" s="179">
        <v>3.6474499560895212E-4</v>
      </c>
      <c r="W37" s="179">
        <v>3.2648657688713227E-4</v>
      </c>
      <c r="X37" s="179">
        <v>6.5541327402536293E-4</v>
      </c>
      <c r="Y37" s="179">
        <v>2.1325023195239764E-3</v>
      </c>
      <c r="Z37" s="179">
        <v>1.3927902259250151E-3</v>
      </c>
      <c r="AA37" s="178">
        <v>7.4341182737729615E-4</v>
      </c>
      <c r="AB37" s="178">
        <v>5.0625860954100219E-4</v>
      </c>
      <c r="AC37" s="178">
        <v>3.8818424838855579E-4</v>
      </c>
      <c r="AD37" s="178">
        <v>6.6540328423047863E-4</v>
      </c>
      <c r="AE37" s="178">
        <v>3.0185002010712863E-4</v>
      </c>
      <c r="AF37" s="178">
        <v>6.3483440696892744E-4</v>
      </c>
      <c r="AG37" s="178">
        <v>7.6240382147390792E-4</v>
      </c>
      <c r="AH37" s="178">
        <v>1.1400249389474208E-3</v>
      </c>
      <c r="AI37" s="178">
        <v>4.2696806897491463E-3</v>
      </c>
      <c r="AJ37" s="178">
        <v>1.0746510995641146E-3</v>
      </c>
      <c r="AK37" s="178">
        <v>7.2898325251532462E-4</v>
      </c>
      <c r="AL37" s="178">
        <v>1.0580065230266795E-3</v>
      </c>
      <c r="AM37" s="178">
        <v>4.2336931104879657E-4</v>
      </c>
      <c r="AN37" s="178">
        <v>9.2542002041639073E-4</v>
      </c>
      <c r="AO37" s="178">
        <v>1.1223214171766612E-3</v>
      </c>
      <c r="AP37" s="178">
        <v>3.0579236936255643E-4</v>
      </c>
      <c r="AQ37" s="178">
        <v>1.4875376895910136E-3</v>
      </c>
      <c r="AR37" s="178">
        <v>8.1531575649575498E-4</v>
      </c>
      <c r="AS37" s="178">
        <v>1.0007116973269015</v>
      </c>
      <c r="AT37" s="178">
        <v>1.4777680407639306E-3</v>
      </c>
      <c r="AU37" s="178">
        <v>1.7065383840295435E-3</v>
      </c>
      <c r="AV37" s="178">
        <v>2.0721566016800367E-4</v>
      </c>
      <c r="AW37" s="178">
        <v>3.2712798456457134E-3</v>
      </c>
      <c r="AX37" s="180">
        <v>3.5551595198246595E-3</v>
      </c>
      <c r="AZ37" s="155">
        <v>0</v>
      </c>
      <c r="BA37" s="155">
        <v>0</v>
      </c>
      <c r="BB37" s="155">
        <v>0</v>
      </c>
      <c r="BC37" s="155">
        <v>0</v>
      </c>
      <c r="BD37" s="155">
        <v>0</v>
      </c>
      <c r="BE37" s="155">
        <v>0</v>
      </c>
      <c r="BF37" s="155">
        <v>0</v>
      </c>
      <c r="BG37" s="155">
        <v>0</v>
      </c>
      <c r="BH37" s="155">
        <v>0</v>
      </c>
      <c r="BJ37" s="187">
        <v>770595.08487970592</v>
      </c>
      <c r="BK37" s="187">
        <v>13037397.717295565</v>
      </c>
      <c r="BL37" s="156">
        <v>4431793</v>
      </c>
      <c r="BM37" s="185">
        <f t="shared" si="0"/>
        <v>1.7387885329475132E-4</v>
      </c>
      <c r="BN37" s="185">
        <f t="shared" si="1"/>
        <v>2.9417885080137013E-3</v>
      </c>
    </row>
    <row r="38" spans="1:66">
      <c r="A38" s="152" t="s">
        <v>594</v>
      </c>
      <c r="B38" s="152" t="s">
        <v>89</v>
      </c>
      <c r="C38" s="153">
        <v>0.92435998128361307</v>
      </c>
      <c r="D38" s="153">
        <v>7.5640018716386884E-2</v>
      </c>
      <c r="E38" s="153">
        <v>3.8052547337613631E-2</v>
      </c>
      <c r="F38" s="154">
        <v>0.24622939423331922</v>
      </c>
      <c r="G38" s="154"/>
      <c r="H38" s="154"/>
      <c r="I38" s="153">
        <v>6.2870368677206398E-2</v>
      </c>
      <c r="J38" s="154">
        <v>0.50906932326408183</v>
      </c>
      <c r="K38" s="154">
        <v>4.1868921997500495E-2</v>
      </c>
      <c r="M38" s="177">
        <v>3.9650096249906036E-2</v>
      </c>
      <c r="N38" s="178">
        <v>7.3371849196294942E-2</v>
      </c>
      <c r="O38" s="178">
        <v>3.3850122784960884E-2</v>
      </c>
      <c r="P38" s="178">
        <v>5.3748364018711275E-2</v>
      </c>
      <c r="Q38" s="178">
        <v>3.6851310503859799E-2</v>
      </c>
      <c r="R38" s="178">
        <v>7.3461830664451971E-2</v>
      </c>
      <c r="S38" s="179">
        <v>4.150377794539347E-2</v>
      </c>
      <c r="T38" s="179">
        <v>3.6941374891708949E-2</v>
      </c>
      <c r="U38" s="179">
        <v>6.0224897775910322E-2</v>
      </c>
      <c r="V38" s="179">
        <v>1.5856920136539304E-2</v>
      </c>
      <c r="W38" s="179">
        <v>1.9395242528807862E-2</v>
      </c>
      <c r="X38" s="179">
        <v>3.8339243813147642E-2</v>
      </c>
      <c r="Y38" s="179">
        <v>4.389419266145158E-2</v>
      </c>
      <c r="Z38" s="179">
        <v>3.6450356187367278E-2</v>
      </c>
      <c r="AA38" s="178">
        <v>3.3960164961738773E-2</v>
      </c>
      <c r="AB38" s="178">
        <v>3.4944270821490798E-2</v>
      </c>
      <c r="AC38" s="178">
        <v>3.8335699480985828E-2</v>
      </c>
      <c r="AD38" s="178">
        <v>3.7557796069656577E-2</v>
      </c>
      <c r="AE38" s="178">
        <v>4.3234056297626909E-2</v>
      </c>
      <c r="AF38" s="178">
        <v>4.5160296386139435E-2</v>
      </c>
      <c r="AG38" s="178">
        <v>0.10941750641784695</v>
      </c>
      <c r="AH38" s="178">
        <v>5.0214517073128816E-2</v>
      </c>
      <c r="AI38" s="178">
        <v>0.21030668299132371</v>
      </c>
      <c r="AJ38" s="178">
        <v>5.506910334131148E-2</v>
      </c>
      <c r="AK38" s="178">
        <v>7.1472361673408369E-2</v>
      </c>
      <c r="AL38" s="178">
        <v>9.6444812603553504E-2</v>
      </c>
      <c r="AM38" s="178">
        <v>4.412166855311276E-2</v>
      </c>
      <c r="AN38" s="178">
        <v>0.14265100072295819</v>
      </c>
      <c r="AO38" s="178">
        <v>0.21053760735692398</v>
      </c>
      <c r="AP38" s="178">
        <v>0.13776729930481024</v>
      </c>
      <c r="AQ38" s="178">
        <v>9.2466450409591575E-2</v>
      </c>
      <c r="AR38" s="178">
        <v>5.6517996775298882E-2</v>
      </c>
      <c r="AS38" s="178">
        <v>0.10699893033980286</v>
      </c>
      <c r="AT38" s="178">
        <v>1.2055061016482174</v>
      </c>
      <c r="AU38" s="178">
        <v>4.4346934742835797E-2</v>
      </c>
      <c r="AV38" s="178">
        <v>2.0130617754599494E-2</v>
      </c>
      <c r="AW38" s="178">
        <v>8.1683379534725528E-2</v>
      </c>
      <c r="AX38" s="180">
        <v>0.15879908511131219</v>
      </c>
      <c r="AZ38" s="155">
        <v>0</v>
      </c>
      <c r="BA38" s="155">
        <v>0</v>
      </c>
      <c r="BB38" s="155">
        <v>0</v>
      </c>
      <c r="BC38" s="155">
        <v>0</v>
      </c>
      <c r="BD38" s="155">
        <v>0</v>
      </c>
      <c r="BE38" s="155">
        <v>0</v>
      </c>
      <c r="BF38" s="155">
        <v>0</v>
      </c>
      <c r="BG38" s="155">
        <v>0</v>
      </c>
      <c r="BH38" s="155">
        <v>0</v>
      </c>
      <c r="BJ38" s="187">
        <v>2400999.2974080155</v>
      </c>
      <c r="BK38" s="187">
        <v>37055249.278810374</v>
      </c>
      <c r="BL38" s="156">
        <v>74788605</v>
      </c>
      <c r="BM38" s="185">
        <f t="shared" si="0"/>
        <v>3.2103811769293137E-5</v>
      </c>
      <c r="BN38" s="185">
        <f t="shared" si="1"/>
        <v>4.9546651229569498E-4</v>
      </c>
    </row>
    <row r="39" spans="1:66">
      <c r="A39" s="152" t="s">
        <v>595</v>
      </c>
      <c r="B39" s="152" t="s">
        <v>90</v>
      </c>
      <c r="C39" s="153">
        <v>0.81382818234751453</v>
      </c>
      <c r="D39" s="153">
        <v>0.18617181765248544</v>
      </c>
      <c r="E39" s="153">
        <v>2.5581487002917409E-2</v>
      </c>
      <c r="F39" s="154">
        <v>0.21745832398893625</v>
      </c>
      <c r="G39" s="154"/>
      <c r="H39" s="154"/>
      <c r="I39" s="153">
        <v>0.12452891756426994</v>
      </c>
      <c r="J39" s="154">
        <v>0.4428266427450101</v>
      </c>
      <c r="K39" s="154">
        <v>0.11895671675263512</v>
      </c>
      <c r="M39" s="177">
        <v>1.1120858121523136E-3</v>
      </c>
      <c r="N39" s="178">
        <v>6.4474813160882312E-4</v>
      </c>
      <c r="O39" s="178">
        <v>4.0761042442094688E-4</v>
      </c>
      <c r="P39" s="178">
        <v>4.9624492876844265E-4</v>
      </c>
      <c r="Q39" s="178">
        <v>4.1706178375333554E-4</v>
      </c>
      <c r="R39" s="178">
        <v>5.5646862121007672E-4</v>
      </c>
      <c r="S39" s="179">
        <v>2.8865710980159669E-4</v>
      </c>
      <c r="T39" s="179">
        <v>3.5593286773965687E-4</v>
      </c>
      <c r="U39" s="179">
        <v>4.4296544413638508E-4</v>
      </c>
      <c r="V39" s="179">
        <v>2.0598062952764548E-4</v>
      </c>
      <c r="W39" s="179">
        <v>1.9819896174438865E-4</v>
      </c>
      <c r="X39" s="179">
        <v>3.6666447474300494E-4</v>
      </c>
      <c r="Y39" s="179">
        <v>4.3098755553363068E-4</v>
      </c>
      <c r="Z39" s="179">
        <v>4.5800481008663284E-4</v>
      </c>
      <c r="AA39" s="178">
        <v>3.5847047417295145E-4</v>
      </c>
      <c r="AB39" s="178">
        <v>3.5578452529220393E-4</v>
      </c>
      <c r="AC39" s="178">
        <v>3.8819569727639177E-4</v>
      </c>
      <c r="AD39" s="178">
        <v>5.0535824277769879E-4</v>
      </c>
      <c r="AE39" s="178">
        <v>2.9887994951306458E-4</v>
      </c>
      <c r="AF39" s="178">
        <v>5.5046645560446301E-4</v>
      </c>
      <c r="AG39" s="178">
        <v>7.7557427784619192E-4</v>
      </c>
      <c r="AH39" s="178">
        <v>3.7674196865926341E-4</v>
      </c>
      <c r="AI39" s="178">
        <v>1.6181038996222858E-3</v>
      </c>
      <c r="AJ39" s="178">
        <v>4.3404080853367291E-4</v>
      </c>
      <c r="AK39" s="178">
        <v>1.2533675858341265E-3</v>
      </c>
      <c r="AL39" s="178">
        <v>1.0563296819236653E-3</v>
      </c>
      <c r="AM39" s="178">
        <v>5.539875720759254E-4</v>
      </c>
      <c r="AN39" s="178">
        <v>1.7151685736839005E-3</v>
      </c>
      <c r="AO39" s="178">
        <v>1.4611654652293657E-2</v>
      </c>
      <c r="AP39" s="178">
        <v>1.6135076782417582E-3</v>
      </c>
      <c r="AQ39" s="178">
        <v>2.4574642686587245E-3</v>
      </c>
      <c r="AR39" s="178">
        <v>9.8146015501679659E-3</v>
      </c>
      <c r="AS39" s="178">
        <v>3.7329330667909425E-3</v>
      </c>
      <c r="AT39" s="178">
        <v>4.0299425827133428E-3</v>
      </c>
      <c r="AU39" s="178">
        <v>1.0147651077256623</v>
      </c>
      <c r="AV39" s="178">
        <v>3.1443078842162246E-4</v>
      </c>
      <c r="AW39" s="178">
        <v>2.3903545095128745E-3</v>
      </c>
      <c r="AX39" s="180">
        <v>1.8114366338795537E-3</v>
      </c>
      <c r="AZ39" s="155">
        <v>1.7652529534375841E-5</v>
      </c>
      <c r="BA39" s="155">
        <v>0</v>
      </c>
      <c r="BB39" s="155">
        <v>0</v>
      </c>
      <c r="BC39" s="155">
        <v>5.9020073493721243E-6</v>
      </c>
      <c r="BD39" s="155">
        <v>0</v>
      </c>
      <c r="BE39" s="155">
        <v>0</v>
      </c>
      <c r="BF39" s="155">
        <v>0</v>
      </c>
      <c r="BG39" s="155">
        <v>3.5661675827021899E-7</v>
      </c>
      <c r="BH39" s="155">
        <v>0</v>
      </c>
      <c r="BJ39" s="187">
        <v>17862574.625876259</v>
      </c>
      <c r="BK39" s="187">
        <v>297905394.15351981</v>
      </c>
      <c r="BL39" s="156">
        <v>54806089</v>
      </c>
      <c r="BM39" s="185">
        <f t="shared" si="0"/>
        <v>3.2592317663601684E-4</v>
      </c>
      <c r="BN39" s="185">
        <f>BK39/BL39/1000</f>
        <v>5.4356258508706911E-3</v>
      </c>
    </row>
    <row r="40" spans="1:66">
      <c r="A40" s="152" t="s">
        <v>596</v>
      </c>
      <c r="B40" s="152" t="s">
        <v>91</v>
      </c>
      <c r="C40" s="153">
        <v>1</v>
      </c>
      <c r="D40" s="153">
        <v>0</v>
      </c>
      <c r="E40" s="153">
        <v>0</v>
      </c>
      <c r="F40" s="153">
        <v>0</v>
      </c>
      <c r="G40" s="154"/>
      <c r="H40" s="154"/>
      <c r="I40" s="153">
        <v>9.1077575874423807E-4</v>
      </c>
      <c r="J40" s="153">
        <v>0</v>
      </c>
      <c r="K40" s="153">
        <v>0</v>
      </c>
      <c r="M40" s="177">
        <v>1.5680747495373066E-3</v>
      </c>
      <c r="N40" s="178">
        <v>1.2205861192975504E-3</v>
      </c>
      <c r="O40" s="178">
        <v>7.9143545167402192E-4</v>
      </c>
      <c r="P40" s="178">
        <v>1.1452424628193311E-3</v>
      </c>
      <c r="Q40" s="178">
        <v>8.433031578377612E-4</v>
      </c>
      <c r="R40" s="178">
        <v>6.5702011185352831E-4</v>
      </c>
      <c r="S40" s="179">
        <v>3.9126940656572463E-4</v>
      </c>
      <c r="T40" s="179">
        <v>3.538342407231392E-4</v>
      </c>
      <c r="U40" s="179">
        <v>7.0903900252585698E-4</v>
      </c>
      <c r="V40" s="179">
        <v>2.9050612654270698E-4</v>
      </c>
      <c r="W40" s="179">
        <v>3.9122511085355521E-4</v>
      </c>
      <c r="X40" s="179">
        <v>5.7872952151730411E-4</v>
      </c>
      <c r="Y40" s="179">
        <v>7.68169020675456E-4</v>
      </c>
      <c r="Z40" s="179">
        <v>8.7671383126411992E-4</v>
      </c>
      <c r="AA40" s="178">
        <v>7.3397564471141109E-4</v>
      </c>
      <c r="AB40" s="178">
        <v>6.009993785360744E-4</v>
      </c>
      <c r="AC40" s="178">
        <v>5.8775086356381264E-4</v>
      </c>
      <c r="AD40" s="178">
        <v>7.0077102741761667E-4</v>
      </c>
      <c r="AE40" s="178">
        <v>4.4361839065568728E-4</v>
      </c>
      <c r="AF40" s="178">
        <v>1.1123175146231688E-3</v>
      </c>
      <c r="AG40" s="178">
        <v>7.5793439108397058E-4</v>
      </c>
      <c r="AH40" s="178">
        <v>4.1648251758959063E-4</v>
      </c>
      <c r="AI40" s="178">
        <v>1.4222645357590468E-3</v>
      </c>
      <c r="AJ40" s="178">
        <v>1.5642739034137875E-3</v>
      </c>
      <c r="AK40" s="178">
        <v>1.3031484080041056E-3</v>
      </c>
      <c r="AL40" s="178">
        <v>1.8795921133514667E-3</v>
      </c>
      <c r="AM40" s="178">
        <v>5.6734026806875627E-4</v>
      </c>
      <c r="AN40" s="178">
        <v>1.7499763067531822E-3</v>
      </c>
      <c r="AO40" s="178">
        <v>1.7357628281459299E-3</v>
      </c>
      <c r="AP40" s="178">
        <v>3.0829470608486481E-3</v>
      </c>
      <c r="AQ40" s="178">
        <v>3.5169109103395445E-3</v>
      </c>
      <c r="AR40" s="178">
        <v>1.6919893565878973E-3</v>
      </c>
      <c r="AS40" s="178">
        <v>3.0049633986225384E-3</v>
      </c>
      <c r="AT40" s="178">
        <v>1.4002378452194512E-3</v>
      </c>
      <c r="AU40" s="178">
        <v>1.2786082514837382E-3</v>
      </c>
      <c r="AV40" s="178">
        <v>1.0003567861576583</v>
      </c>
      <c r="AW40" s="178">
        <v>1.0131933110442456E-3</v>
      </c>
      <c r="AX40" s="180">
        <v>5.4587241090096354E-3</v>
      </c>
      <c r="AZ40" s="155">
        <v>0</v>
      </c>
      <c r="BA40" s="155">
        <v>0</v>
      </c>
      <c r="BB40" s="155">
        <v>0</v>
      </c>
      <c r="BC40" s="155">
        <v>0</v>
      </c>
      <c r="BD40" s="155">
        <v>0</v>
      </c>
      <c r="BE40" s="155">
        <v>0</v>
      </c>
      <c r="BF40" s="155">
        <v>0</v>
      </c>
      <c r="BG40" s="155">
        <v>0</v>
      </c>
      <c r="BH40" s="155">
        <v>0</v>
      </c>
      <c r="BJ40" s="188"/>
      <c r="BK40" s="188"/>
      <c r="BL40" s="159"/>
      <c r="BM40" s="186"/>
      <c r="BN40" s="186"/>
    </row>
    <row r="41" spans="1:66">
      <c r="A41" s="152" t="s">
        <v>597</v>
      </c>
      <c r="B41" s="152" t="s">
        <v>93</v>
      </c>
      <c r="C41" s="153">
        <v>0.99058315129013608</v>
      </c>
      <c r="D41" s="153">
        <v>9.4168487098639404E-3</v>
      </c>
      <c r="E41" s="153">
        <v>9.3295209011171349E-3</v>
      </c>
      <c r="F41" s="154">
        <v>1.3481909295281399E-2</v>
      </c>
      <c r="G41" s="154"/>
      <c r="H41" s="154"/>
      <c r="I41" s="153">
        <v>3.830729266813679E-3</v>
      </c>
      <c r="J41" s="154">
        <v>0.53446702016089809</v>
      </c>
      <c r="K41" s="154">
        <v>1.9442626926772324E-3</v>
      </c>
      <c r="M41" s="177">
        <v>4.5061780388688322E-3</v>
      </c>
      <c r="N41" s="178">
        <v>2.1422365264707449E-2</v>
      </c>
      <c r="O41" s="178">
        <v>5.5667519643478498E-3</v>
      </c>
      <c r="P41" s="178">
        <v>2.7998995567570504E-3</v>
      </c>
      <c r="Q41" s="178">
        <v>3.6211689490089497E-3</v>
      </c>
      <c r="R41" s="178">
        <v>2.3241205452386496E-3</v>
      </c>
      <c r="S41" s="179">
        <v>4.37527269029667E-3</v>
      </c>
      <c r="T41" s="179">
        <v>3.3851874485911512E-3</v>
      </c>
      <c r="U41" s="179">
        <v>1.1886961222608254E-2</v>
      </c>
      <c r="V41" s="179">
        <v>5.0875788239081671E-3</v>
      </c>
      <c r="W41" s="179">
        <v>5.0240337277891352E-3</v>
      </c>
      <c r="X41" s="179">
        <v>4.8684178409449993E-3</v>
      </c>
      <c r="Y41" s="179">
        <v>1.0437516130228988E-2</v>
      </c>
      <c r="Z41" s="179">
        <v>7.0691243403358276E-3</v>
      </c>
      <c r="AA41" s="178">
        <v>3.4088689376971211E-3</v>
      </c>
      <c r="AB41" s="178">
        <v>1.1803463665107916E-3</v>
      </c>
      <c r="AC41" s="178">
        <v>2.0200522203577881E-3</v>
      </c>
      <c r="AD41" s="178">
        <v>2.0095907572993716E-3</v>
      </c>
      <c r="AE41" s="178">
        <v>2.2870615373876794E-3</v>
      </c>
      <c r="AF41" s="178">
        <v>2.5210488046775357E-3</v>
      </c>
      <c r="AG41" s="178">
        <v>1.6913284361934167E-2</v>
      </c>
      <c r="AH41" s="178">
        <v>3.7981996812878E-3</v>
      </c>
      <c r="AI41" s="178">
        <v>1.2431146205433301E-2</v>
      </c>
      <c r="AJ41" s="178">
        <v>1.3412705614754146E-2</v>
      </c>
      <c r="AK41" s="178">
        <v>6.0004112313430252E-3</v>
      </c>
      <c r="AL41" s="178">
        <v>5.8074767339731138E-3</v>
      </c>
      <c r="AM41" s="178">
        <v>4.1369302571496753E-3</v>
      </c>
      <c r="AN41" s="178">
        <v>1.1195629000353799E-2</v>
      </c>
      <c r="AO41" s="178">
        <v>4.1462001170926299E-3</v>
      </c>
      <c r="AP41" s="178">
        <v>2.7401595117127627E-3</v>
      </c>
      <c r="AQ41" s="178">
        <v>1.0567218152079262E-2</v>
      </c>
      <c r="AR41" s="178">
        <v>5.1313298062854694E-3</v>
      </c>
      <c r="AS41" s="178">
        <v>5.929289922868365E-3</v>
      </c>
      <c r="AT41" s="178">
        <v>5.1032713108356146E-3</v>
      </c>
      <c r="AU41" s="178">
        <v>3.7880598656879162E-3</v>
      </c>
      <c r="AV41" s="178">
        <v>2.1187769813473495E-3</v>
      </c>
      <c r="AW41" s="178">
        <v>1.0016450712076392</v>
      </c>
      <c r="AX41" s="180">
        <v>1.7609361682847297E-3</v>
      </c>
      <c r="AZ41" s="155">
        <v>1.1787576628824509E-2</v>
      </c>
      <c r="BA41" s="155">
        <v>1.17175490507273E-2</v>
      </c>
      <c r="BB41" s="155">
        <v>1.685051067262187E-3</v>
      </c>
      <c r="BC41" s="155">
        <v>6.8038475665217106E-3</v>
      </c>
      <c r="BD41" s="155">
        <v>2.5106183554851245E-3</v>
      </c>
      <c r="BE41" s="155">
        <v>2.3805386377660923E-3</v>
      </c>
      <c r="BF41" s="155">
        <v>3.5253199572013786E-4</v>
      </c>
      <c r="BG41" s="155">
        <v>3.4580855018772776E-3</v>
      </c>
      <c r="BH41" s="155">
        <v>1.2907219843301822E-2</v>
      </c>
      <c r="BJ41" s="187">
        <v>3362335.4078431008</v>
      </c>
      <c r="BK41" s="187">
        <v>49478773.477248594</v>
      </c>
      <c r="BL41" s="156">
        <v>4692988</v>
      </c>
      <c r="BM41" s="185">
        <f t="shared" si="0"/>
        <v>7.1645940876965822E-4</v>
      </c>
      <c r="BN41" s="185">
        <f>BK41/BL41/1000</f>
        <v>1.0543128061961504E-2</v>
      </c>
    </row>
    <row r="42" spans="1:66">
      <c r="A42" s="152" t="s">
        <v>598</v>
      </c>
      <c r="B42" s="152" t="s">
        <v>94</v>
      </c>
      <c r="C42" s="153">
        <v>0.6410597969598999</v>
      </c>
      <c r="D42" s="153">
        <v>0.35894020304010005</v>
      </c>
      <c r="E42" s="153">
        <v>0</v>
      </c>
      <c r="F42" s="154">
        <v>0.46937915983893042</v>
      </c>
      <c r="G42" s="154"/>
      <c r="H42" s="154"/>
      <c r="I42" s="153">
        <v>5.5860802137584833E-2</v>
      </c>
      <c r="J42" s="154">
        <v>0.65431752125191434</v>
      </c>
      <c r="K42" s="154">
        <v>9.4618967131416792E-2</v>
      </c>
      <c r="M42" s="181">
        <v>3.8226707729472731E-2</v>
      </c>
      <c r="N42" s="182">
        <v>0.11784364213209483</v>
      </c>
      <c r="O42" s="182">
        <v>6.8626697720364102E-2</v>
      </c>
      <c r="P42" s="182">
        <v>7.0912235224250719E-2</v>
      </c>
      <c r="Q42" s="182">
        <v>6.2837658978969244E-2</v>
      </c>
      <c r="R42" s="182">
        <v>5.220271250060201E-2</v>
      </c>
      <c r="S42" s="183">
        <v>4.6282111199185509E-2</v>
      </c>
      <c r="T42" s="183">
        <v>4.4597846756052606E-2</v>
      </c>
      <c r="U42" s="183">
        <v>4.8943320851812959E-2</v>
      </c>
      <c r="V42" s="183">
        <v>1.9852294380854459E-2</v>
      </c>
      <c r="W42" s="183">
        <v>3.3714866773196614E-2</v>
      </c>
      <c r="X42" s="183">
        <v>5.7921048597408598E-2</v>
      </c>
      <c r="Y42" s="183">
        <v>4.9580434842235552E-2</v>
      </c>
      <c r="Z42" s="183">
        <v>5.5078391522938405E-2</v>
      </c>
      <c r="AA42" s="182">
        <v>6.3295724608670487E-2</v>
      </c>
      <c r="AB42" s="182">
        <v>4.7941429862156985E-2</v>
      </c>
      <c r="AC42" s="182">
        <v>3.5968375108182099E-2</v>
      </c>
      <c r="AD42" s="182">
        <v>4.6173996091808923E-2</v>
      </c>
      <c r="AE42" s="182">
        <v>3.1713726472460367E-2</v>
      </c>
      <c r="AF42" s="182">
        <v>0.10273057449499512</v>
      </c>
      <c r="AG42" s="182">
        <v>5.4158785117552358E-2</v>
      </c>
      <c r="AH42" s="182">
        <v>5.3411536419447563E-2</v>
      </c>
      <c r="AI42" s="182">
        <v>2.9135567611100574E-2</v>
      </c>
      <c r="AJ42" s="182">
        <v>4.4041121780444295E-2</v>
      </c>
      <c r="AK42" s="182">
        <v>0.14751553135225967</v>
      </c>
      <c r="AL42" s="182">
        <v>0.11263370994480884</v>
      </c>
      <c r="AM42" s="182">
        <v>2.7489660681931427E-2</v>
      </c>
      <c r="AN42" s="182">
        <v>6.5560750532529993E-2</v>
      </c>
      <c r="AO42" s="182">
        <v>8.5457756832461637E-2</v>
      </c>
      <c r="AP42" s="182">
        <v>2.0747324251959822E-2</v>
      </c>
      <c r="AQ42" s="182">
        <v>6.6832818516349632E-2</v>
      </c>
      <c r="AR42" s="182">
        <v>6.9806235677242617E-2</v>
      </c>
      <c r="AS42" s="182">
        <v>0.1522707750863371</v>
      </c>
      <c r="AT42" s="182">
        <v>9.4313552846837193E-2</v>
      </c>
      <c r="AU42" s="182">
        <v>9.1060909083673272E-2</v>
      </c>
      <c r="AV42" s="182">
        <v>3.497919658833467E-2</v>
      </c>
      <c r="AW42" s="182">
        <v>1.6819788858854812E-2</v>
      </c>
      <c r="AX42" s="184">
        <v>1.0217240927843041</v>
      </c>
      <c r="AZ42" s="155">
        <v>0</v>
      </c>
      <c r="BA42" s="155">
        <v>0</v>
      </c>
      <c r="BB42" s="155">
        <v>0</v>
      </c>
      <c r="BC42" s="155">
        <v>0</v>
      </c>
      <c r="BD42" s="155">
        <v>0</v>
      </c>
      <c r="BE42" s="155">
        <v>0</v>
      </c>
      <c r="BF42" s="155">
        <v>0</v>
      </c>
      <c r="BG42" s="155">
        <v>0</v>
      </c>
      <c r="BH42" s="155">
        <v>0</v>
      </c>
      <c r="BJ42" s="188"/>
      <c r="BK42" s="159"/>
      <c r="BL42" s="159"/>
      <c r="BM42" s="186"/>
      <c r="BN42" s="186"/>
    </row>
  </sheetData>
  <mergeCells count="4">
    <mergeCell ref="BJ3:BL3"/>
    <mergeCell ref="BM3:BP3"/>
    <mergeCell ref="AZ3:BA3"/>
    <mergeCell ref="BB3:BH3"/>
  </mergeCells>
  <phoneticPr fontId="5"/>
  <hyperlinks>
    <hyperlink ref="BJ3" r:id="rId1"/>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1"/>
  <sheetViews>
    <sheetView workbookViewId="0"/>
  </sheetViews>
  <sheetFormatPr defaultColWidth="8.09765625" defaultRowHeight="15"/>
  <cols>
    <col min="1" max="1" width="22" style="1" customWidth="1"/>
    <col min="2" max="24" width="8.09765625" style="1" customWidth="1"/>
    <col min="25" max="25" width="8" style="1" customWidth="1"/>
    <col min="26" max="16384" width="8.09765625" style="1"/>
  </cols>
  <sheetData>
    <row r="1" spans="1:40" ht="15.75" customHeight="1">
      <c r="A1" s="201" t="s">
        <v>634</v>
      </c>
      <c r="B1" s="317" t="s">
        <v>635</v>
      </c>
      <c r="C1" s="317"/>
      <c r="D1" s="317"/>
      <c r="E1" s="317"/>
      <c r="F1" s="317"/>
      <c r="G1" s="252" t="s">
        <v>636</v>
      </c>
      <c r="H1" s="252"/>
      <c r="I1" s="252"/>
      <c r="J1" s="252"/>
      <c r="K1" s="252"/>
      <c r="L1" s="252"/>
      <c r="M1" s="252"/>
      <c r="N1" s="252"/>
      <c r="O1" s="252"/>
      <c r="P1" s="252" t="s">
        <v>637</v>
      </c>
      <c r="Q1" s="252"/>
      <c r="R1" s="252"/>
      <c r="S1" s="252"/>
      <c r="T1" s="252"/>
      <c r="U1" s="252"/>
      <c r="V1" s="252"/>
      <c r="W1" s="252"/>
      <c r="X1" s="252"/>
      <c r="Y1" s="315" t="s">
        <v>746</v>
      </c>
      <c r="Z1" s="314" t="s">
        <v>638</v>
      </c>
      <c r="AA1" s="314" t="s">
        <v>740</v>
      </c>
      <c r="AB1" s="314" t="s">
        <v>741</v>
      </c>
      <c r="AC1" s="314" t="s">
        <v>639</v>
      </c>
      <c r="AD1" s="314" t="s">
        <v>640</v>
      </c>
      <c r="AE1" s="316" t="s">
        <v>742</v>
      </c>
      <c r="AF1" s="314" t="s">
        <v>75</v>
      </c>
      <c r="AG1" s="252" t="s">
        <v>80</v>
      </c>
      <c r="AH1" s="252"/>
      <c r="AI1" s="252"/>
      <c r="AJ1" s="252" t="s">
        <v>83</v>
      </c>
      <c r="AK1" s="252"/>
      <c r="AL1" s="252"/>
      <c r="AM1" s="252" t="s">
        <v>641</v>
      </c>
      <c r="AN1" s="252"/>
    </row>
    <row r="2" spans="1:40" ht="63">
      <c r="B2" s="219" t="s">
        <v>17</v>
      </c>
      <c r="C2" s="219" t="s">
        <v>642</v>
      </c>
      <c r="D2" s="219" t="s">
        <v>643</v>
      </c>
      <c r="E2" s="219" t="s">
        <v>644</v>
      </c>
      <c r="F2" s="219" t="s">
        <v>645</v>
      </c>
      <c r="G2" s="219" t="s">
        <v>357</v>
      </c>
      <c r="H2" s="219" t="s">
        <v>359</v>
      </c>
      <c r="I2" s="219" t="s">
        <v>628</v>
      </c>
      <c r="J2" s="219" t="s">
        <v>629</v>
      </c>
      <c r="K2" s="219" t="s">
        <v>630</v>
      </c>
      <c r="L2" s="219" t="s">
        <v>631</v>
      </c>
      <c r="M2" s="219" t="s">
        <v>632</v>
      </c>
      <c r="N2" s="219" t="s">
        <v>633</v>
      </c>
      <c r="O2" s="219" t="s">
        <v>391</v>
      </c>
      <c r="P2" s="219" t="s">
        <v>357</v>
      </c>
      <c r="Q2" s="219" t="s">
        <v>359</v>
      </c>
      <c r="R2" s="219" t="s">
        <v>628</v>
      </c>
      <c r="S2" s="219" t="s">
        <v>629</v>
      </c>
      <c r="T2" s="219" t="s">
        <v>630</v>
      </c>
      <c r="U2" s="219" t="s">
        <v>631</v>
      </c>
      <c r="V2" s="219" t="s">
        <v>632</v>
      </c>
      <c r="W2" s="219" t="s">
        <v>633</v>
      </c>
      <c r="X2" s="219" t="s">
        <v>391</v>
      </c>
      <c r="Y2" s="315"/>
      <c r="Z2" s="315"/>
      <c r="AA2" s="315"/>
      <c r="AB2" s="315"/>
      <c r="AC2" s="314"/>
      <c r="AD2" s="314"/>
      <c r="AE2" s="316"/>
      <c r="AF2" s="314"/>
      <c r="AG2" s="219" t="s">
        <v>743</v>
      </c>
      <c r="AH2" s="219" t="s">
        <v>744</v>
      </c>
      <c r="AI2" s="219" t="s">
        <v>646</v>
      </c>
      <c r="AJ2" s="219" t="s">
        <v>743</v>
      </c>
      <c r="AK2" s="219" t="s">
        <v>744</v>
      </c>
      <c r="AL2" s="219" t="s">
        <v>646</v>
      </c>
      <c r="AM2" s="11" t="s">
        <v>745</v>
      </c>
      <c r="AN2" s="11" t="s">
        <v>782</v>
      </c>
    </row>
    <row r="3" spans="1:40">
      <c r="A3" s="223" t="s">
        <v>29</v>
      </c>
      <c r="B3" s="41">
        <f>分析シート!C8</f>
        <v>0</v>
      </c>
      <c r="C3" s="41">
        <f>SUMIF('4'!$D$3:$D$33,'3'!A3,'4'!$G$3:$G$33)</f>
        <v>0</v>
      </c>
      <c r="D3" s="41">
        <f>分析シート!C8*'2'!C5+SUMIF('4'!$D$3:$D$33,'3'!A3,'4'!$I$3:$I$33)</f>
        <v>0</v>
      </c>
      <c r="E3" s="41">
        <f>分析シート!C8*'2'!E5+SUMIF('4'!$D$3:$D$33,'3'!A3,'4'!$K$3:$K$33)</f>
        <v>0</v>
      </c>
      <c r="F3" s="41">
        <f>分析シート!C8*'2'!D5+SUMIF('4'!$D$3:$D$33,'3'!A3,'4'!$G$3:$G$33)-SUMIF('4'!$D$3:$D$33,'3'!A3,'4'!$I$3:$I$33)</f>
        <v>0</v>
      </c>
      <c r="G3" s="14">
        <f>$D3*'2'!AZ5</f>
        <v>0</v>
      </c>
      <c r="H3" s="14">
        <f>$D3*'2'!BA5</f>
        <v>0</v>
      </c>
      <c r="I3" s="14">
        <f>$D3*'2'!BB5</f>
        <v>0</v>
      </c>
      <c r="J3" s="14">
        <f>$D3*'2'!BC5</f>
        <v>0</v>
      </c>
      <c r="K3" s="14">
        <f>$D3*'2'!BD5</f>
        <v>0</v>
      </c>
      <c r="L3" s="14">
        <f>$D3*'2'!BE5</f>
        <v>0</v>
      </c>
      <c r="M3" s="14">
        <f>$D3*'2'!BF5</f>
        <v>0</v>
      </c>
      <c r="N3" s="14">
        <f>$D3*'2'!BG5</f>
        <v>0</v>
      </c>
      <c r="O3" s="14">
        <f>$D3*'2'!BH5</f>
        <v>0</v>
      </c>
      <c r="P3" s="14">
        <f>$F3*'2'!AZ5</f>
        <v>0</v>
      </c>
      <c r="Q3" s="14">
        <f>$F3*'2'!BA5</f>
        <v>0</v>
      </c>
      <c r="R3" s="14">
        <f>$F3*'2'!BB5</f>
        <v>0</v>
      </c>
      <c r="S3" s="14">
        <f>$F3*'2'!BC5</f>
        <v>0</v>
      </c>
      <c r="T3" s="14">
        <f>$F3*'2'!BD5</f>
        <v>0</v>
      </c>
      <c r="U3" s="14">
        <f>$F3*'2'!BE5</f>
        <v>0</v>
      </c>
      <c r="V3" s="14">
        <f>$F3*'2'!BF5</f>
        <v>0</v>
      </c>
      <c r="W3" s="14">
        <f>$F3*'2'!BG5</f>
        <v>0</v>
      </c>
      <c r="X3" s="14">
        <f>$F3*'2'!BH5</f>
        <v>0</v>
      </c>
      <c r="Y3" s="14">
        <f>D3-SUM(G3:O3)</f>
        <v>0</v>
      </c>
      <c r="Z3" s="14">
        <f>Y3</f>
        <v>0</v>
      </c>
      <c r="AA3" s="14">
        <f t="array" ref="AA3:AA40">MMULT('2'!M5:AX42,'3'!Z3:Z40)</f>
        <v>0</v>
      </c>
      <c r="AB3" s="14">
        <f t="shared" ref="AB3:AB40" si="0">AA3-Z3</f>
        <v>0</v>
      </c>
      <c r="AC3" s="14">
        <f>AA3*'2'!F5</f>
        <v>0</v>
      </c>
      <c r="AD3" s="160">
        <f>SUM(AC3:AC40)*'2'!G5*'2'!H5</f>
        <v>0</v>
      </c>
      <c r="AE3" s="14">
        <f>$AD$3*'2'!I5</f>
        <v>0</v>
      </c>
      <c r="AF3" s="14">
        <f t="shared" ref="AF3:AF41" si="1">AE3+AA3</f>
        <v>0</v>
      </c>
      <c r="AG3" s="14">
        <f>AA3*'2'!K5</f>
        <v>0</v>
      </c>
      <c r="AH3" s="14">
        <f>AE3*'2'!K5</f>
        <v>0</v>
      </c>
      <c r="AI3" s="14">
        <f t="shared" ref="AI3:AI41" si="2">AG3+AH3</f>
        <v>0</v>
      </c>
      <c r="AJ3" s="14">
        <f>AA3*'2'!J5</f>
        <v>0</v>
      </c>
      <c r="AK3" s="14">
        <f>AE3*'2'!J5</f>
        <v>0</v>
      </c>
      <c r="AL3" s="14">
        <f t="shared" ref="AL3:AL40" si="3">AJ3+AK3</f>
        <v>0</v>
      </c>
      <c r="AM3" s="161">
        <f>AF3*'2'!BN5</f>
        <v>0</v>
      </c>
      <c r="AN3" s="161">
        <f>AF3*'2'!BM5</f>
        <v>0</v>
      </c>
    </row>
    <row r="4" spans="1:40">
      <c r="A4" s="223" t="s">
        <v>32</v>
      </c>
      <c r="B4" s="41">
        <f>分析シート!C9</f>
        <v>0</v>
      </c>
      <c r="C4" s="41">
        <f>SUMIF('4'!$D$3:$D$33,'3'!A4,'4'!$G$3:$G$33)</f>
        <v>0</v>
      </c>
      <c r="D4" s="41">
        <f>分析シート!C9*'2'!C6+SUMIF('4'!$D$3:$D$33,'3'!A4,'4'!$I$3:$I$33)</f>
        <v>0</v>
      </c>
      <c r="E4" s="41">
        <f>分析シート!C9*'2'!E6+SUMIF('4'!$D$3:$D$33,'3'!A4,'4'!$K$3:$K$33)</f>
        <v>0</v>
      </c>
      <c r="F4" s="41">
        <f>分析シート!C9*'2'!D6+SUMIF('4'!$D$3:$D$33,'3'!A4,'4'!$G$3:$G$33)-SUMIF('4'!$D$3:$D$33,'3'!A4,'4'!$I$3:$I$33)</f>
        <v>0</v>
      </c>
      <c r="G4" s="14">
        <f>$D4*'2'!AZ6</f>
        <v>0</v>
      </c>
      <c r="H4" s="14">
        <f>$D4*'2'!BA6</f>
        <v>0</v>
      </c>
      <c r="I4" s="14">
        <f>$D4*'2'!BB6</f>
        <v>0</v>
      </c>
      <c r="J4" s="14">
        <f>$D4*'2'!BC6</f>
        <v>0</v>
      </c>
      <c r="K4" s="14">
        <f>$D4*'2'!BD6</f>
        <v>0</v>
      </c>
      <c r="L4" s="14">
        <f>$D4*'2'!BE6</f>
        <v>0</v>
      </c>
      <c r="M4" s="14">
        <f>$D4*'2'!BF6</f>
        <v>0</v>
      </c>
      <c r="N4" s="14">
        <f>$D4*'2'!BG6</f>
        <v>0</v>
      </c>
      <c r="O4" s="14">
        <f>$D4*'2'!BH6</f>
        <v>0</v>
      </c>
      <c r="P4" s="14">
        <f>$F4*'2'!AZ6</f>
        <v>0</v>
      </c>
      <c r="Q4" s="14">
        <f>$F4*'2'!BA6</f>
        <v>0</v>
      </c>
      <c r="R4" s="14">
        <f>$F4*'2'!BB6</f>
        <v>0</v>
      </c>
      <c r="S4" s="14">
        <f>$F4*'2'!BC6</f>
        <v>0</v>
      </c>
      <c r="T4" s="14">
        <f>$F4*'2'!BD6</f>
        <v>0</v>
      </c>
      <c r="U4" s="14">
        <f>$F4*'2'!BE6</f>
        <v>0</v>
      </c>
      <c r="V4" s="14">
        <f>$F4*'2'!BF6</f>
        <v>0</v>
      </c>
      <c r="W4" s="14">
        <f>$F4*'2'!BG6</f>
        <v>0</v>
      </c>
      <c r="X4" s="14">
        <f>$F4*'2'!BH6</f>
        <v>0</v>
      </c>
      <c r="Y4" s="14">
        <f t="shared" ref="Y4:Y26" si="4">D4-SUM(G4:O4)</f>
        <v>0</v>
      </c>
      <c r="Z4" s="14">
        <f t="shared" ref="Z4:Z40" si="5">Y4</f>
        <v>0</v>
      </c>
      <c r="AA4" s="14">
        <v>0</v>
      </c>
      <c r="AB4" s="14">
        <f t="shared" si="0"/>
        <v>0</v>
      </c>
      <c r="AC4" s="14">
        <f>AA4*'2'!F6</f>
        <v>0</v>
      </c>
      <c r="AD4" s="24"/>
      <c r="AE4" s="14">
        <f>$AD$3*'2'!I6</f>
        <v>0</v>
      </c>
      <c r="AF4" s="14">
        <f t="shared" si="1"/>
        <v>0</v>
      </c>
      <c r="AG4" s="14">
        <f>AA4*'2'!K6</f>
        <v>0</v>
      </c>
      <c r="AH4" s="14">
        <f>AE4*'2'!K6</f>
        <v>0</v>
      </c>
      <c r="AI4" s="14">
        <f t="shared" si="2"/>
        <v>0</v>
      </c>
      <c r="AJ4" s="14">
        <f>AA4*'2'!J6</f>
        <v>0</v>
      </c>
      <c r="AK4" s="14">
        <f>AE4*'2'!J6</f>
        <v>0</v>
      </c>
      <c r="AL4" s="14">
        <f t="shared" si="3"/>
        <v>0</v>
      </c>
      <c r="AM4" s="161">
        <f>AF4*'2'!BN6</f>
        <v>0</v>
      </c>
      <c r="AN4" s="161">
        <f>AF4*'2'!BM6</f>
        <v>0</v>
      </c>
    </row>
    <row r="5" spans="1:40">
      <c r="A5" s="223" t="s">
        <v>34</v>
      </c>
      <c r="B5" s="41">
        <f>分析シート!C10</f>
        <v>0</v>
      </c>
      <c r="C5" s="41">
        <f>SUMIF('4'!$D$3:$D$33,'3'!A5,'4'!$G$3:$G$33)</f>
        <v>0</v>
      </c>
      <c r="D5" s="41">
        <f>分析シート!C10*'2'!C7+SUMIF('4'!$D$3:$D$33,'3'!A5,'4'!$I$3:$I$33)</f>
        <v>0</v>
      </c>
      <c r="E5" s="41">
        <f>分析シート!C10*'2'!E7+SUMIF('4'!$D$3:$D$33,'3'!A5,'4'!$K$3:$K$33)</f>
        <v>0</v>
      </c>
      <c r="F5" s="41">
        <f>分析シート!C10*'2'!D7+SUMIF('4'!$D$3:$D$33,'3'!A5,'4'!$G$3:$G$33)-SUMIF('4'!$D$3:$D$33,'3'!A5,'4'!$I$3:$I$33)</f>
        <v>0</v>
      </c>
      <c r="G5" s="14">
        <f>$D5*'2'!AZ7</f>
        <v>0</v>
      </c>
      <c r="H5" s="14">
        <f>$D5*'2'!BA7</f>
        <v>0</v>
      </c>
      <c r="I5" s="14">
        <f>$D5*'2'!BB7</f>
        <v>0</v>
      </c>
      <c r="J5" s="14">
        <f>$D5*'2'!BC7</f>
        <v>0</v>
      </c>
      <c r="K5" s="14">
        <f>$D5*'2'!BD7</f>
        <v>0</v>
      </c>
      <c r="L5" s="14">
        <f>$D5*'2'!BE7</f>
        <v>0</v>
      </c>
      <c r="M5" s="14">
        <f>$D5*'2'!BF7</f>
        <v>0</v>
      </c>
      <c r="N5" s="14">
        <f>$D5*'2'!BG7</f>
        <v>0</v>
      </c>
      <c r="O5" s="14">
        <f>$D5*'2'!BH7</f>
        <v>0</v>
      </c>
      <c r="P5" s="14">
        <f>$F5*'2'!AZ7</f>
        <v>0</v>
      </c>
      <c r="Q5" s="14">
        <f>$F5*'2'!BA7</f>
        <v>0</v>
      </c>
      <c r="R5" s="14">
        <f>$F5*'2'!BB7</f>
        <v>0</v>
      </c>
      <c r="S5" s="14">
        <f>$F5*'2'!BC7</f>
        <v>0</v>
      </c>
      <c r="T5" s="14">
        <f>$F5*'2'!BD7</f>
        <v>0</v>
      </c>
      <c r="U5" s="14">
        <f>$F5*'2'!BE7</f>
        <v>0</v>
      </c>
      <c r="V5" s="14">
        <f>$F5*'2'!BF7</f>
        <v>0</v>
      </c>
      <c r="W5" s="14">
        <f>$F5*'2'!BG7</f>
        <v>0</v>
      </c>
      <c r="X5" s="14">
        <f>$F5*'2'!BH7</f>
        <v>0</v>
      </c>
      <c r="Y5" s="14">
        <f t="shared" si="4"/>
        <v>0</v>
      </c>
      <c r="Z5" s="14">
        <f t="shared" si="5"/>
        <v>0</v>
      </c>
      <c r="AA5" s="14">
        <v>0</v>
      </c>
      <c r="AB5" s="14">
        <f t="shared" si="0"/>
        <v>0</v>
      </c>
      <c r="AC5" s="14">
        <f>AA5*'2'!F7</f>
        <v>0</v>
      </c>
      <c r="AD5" s="24"/>
      <c r="AE5" s="14">
        <f>$AD$3*'2'!I7</f>
        <v>0</v>
      </c>
      <c r="AF5" s="14">
        <f t="shared" si="1"/>
        <v>0</v>
      </c>
      <c r="AG5" s="14">
        <f>AA5*'2'!K7</f>
        <v>0</v>
      </c>
      <c r="AH5" s="14">
        <f>AE5*'2'!K7</f>
        <v>0</v>
      </c>
      <c r="AI5" s="14">
        <f t="shared" si="2"/>
        <v>0</v>
      </c>
      <c r="AJ5" s="14">
        <f>AA5*'2'!J7</f>
        <v>0</v>
      </c>
      <c r="AK5" s="14">
        <f>AE5*'2'!J7</f>
        <v>0</v>
      </c>
      <c r="AL5" s="14">
        <f t="shared" si="3"/>
        <v>0</v>
      </c>
      <c r="AM5" s="161">
        <f>AF5*'2'!BN7</f>
        <v>0</v>
      </c>
      <c r="AN5" s="161">
        <f>AF5*'2'!BM7</f>
        <v>0</v>
      </c>
    </row>
    <row r="6" spans="1:40">
      <c r="A6" s="223" t="s">
        <v>37</v>
      </c>
      <c r="B6" s="41">
        <f>分析シート!C11</f>
        <v>0</v>
      </c>
      <c r="C6" s="41">
        <f>SUMIF('4'!$D$3:$D$33,'3'!A6,'4'!$G$3:$G$33)</f>
        <v>0</v>
      </c>
      <c r="D6" s="41">
        <f>分析シート!C11*'2'!C8+SUMIF('4'!$D$3:$D$33,'3'!A6,'4'!$I$3:$I$33)</f>
        <v>0</v>
      </c>
      <c r="E6" s="41">
        <f>分析シート!C11*'2'!E8+SUMIF('4'!$D$3:$D$33,'3'!A6,'4'!$K$3:$K$33)</f>
        <v>0</v>
      </c>
      <c r="F6" s="41">
        <f>分析シート!C11*'2'!D8+SUMIF('4'!$D$3:$D$33,'3'!A6,'4'!$G$3:$G$33)-SUMIF('4'!$D$3:$D$33,'3'!A6,'4'!$I$3:$I$33)</f>
        <v>0</v>
      </c>
      <c r="G6" s="14">
        <f>$D6*'2'!AZ8</f>
        <v>0</v>
      </c>
      <c r="H6" s="14">
        <f>$D6*'2'!BA8</f>
        <v>0</v>
      </c>
      <c r="I6" s="14">
        <f>$D6*'2'!BB8</f>
        <v>0</v>
      </c>
      <c r="J6" s="14">
        <f>$D6*'2'!BC8</f>
        <v>0</v>
      </c>
      <c r="K6" s="14">
        <f>$D6*'2'!BD8</f>
        <v>0</v>
      </c>
      <c r="L6" s="14">
        <f>$D6*'2'!BE8</f>
        <v>0</v>
      </c>
      <c r="M6" s="14">
        <f>$D6*'2'!BF8</f>
        <v>0</v>
      </c>
      <c r="N6" s="14">
        <f>$D6*'2'!BG8</f>
        <v>0</v>
      </c>
      <c r="O6" s="14">
        <f>$D6*'2'!BH8</f>
        <v>0</v>
      </c>
      <c r="P6" s="14">
        <f>$F6*'2'!AZ8</f>
        <v>0</v>
      </c>
      <c r="Q6" s="14">
        <f>$F6*'2'!BA8</f>
        <v>0</v>
      </c>
      <c r="R6" s="14">
        <f>$F6*'2'!BB8</f>
        <v>0</v>
      </c>
      <c r="S6" s="14">
        <f>$F6*'2'!BC8</f>
        <v>0</v>
      </c>
      <c r="T6" s="14">
        <f>$F6*'2'!BD8</f>
        <v>0</v>
      </c>
      <c r="U6" s="14">
        <f>$F6*'2'!BE8</f>
        <v>0</v>
      </c>
      <c r="V6" s="14">
        <f>$F6*'2'!BF8</f>
        <v>0</v>
      </c>
      <c r="W6" s="14">
        <f>$F6*'2'!BG8</f>
        <v>0</v>
      </c>
      <c r="X6" s="14">
        <f>$F6*'2'!BH8</f>
        <v>0</v>
      </c>
      <c r="Y6" s="14">
        <f t="shared" si="4"/>
        <v>0</v>
      </c>
      <c r="Z6" s="14">
        <f t="shared" si="5"/>
        <v>0</v>
      </c>
      <c r="AA6" s="14">
        <v>0</v>
      </c>
      <c r="AB6" s="14">
        <f t="shared" si="0"/>
        <v>0</v>
      </c>
      <c r="AC6" s="14">
        <f>AA6*'2'!F8</f>
        <v>0</v>
      </c>
      <c r="AD6" s="24"/>
      <c r="AE6" s="14">
        <f>$AD$3*'2'!I8</f>
        <v>0</v>
      </c>
      <c r="AF6" s="14">
        <f t="shared" si="1"/>
        <v>0</v>
      </c>
      <c r="AG6" s="14">
        <f>AA6*'2'!K8</f>
        <v>0</v>
      </c>
      <c r="AH6" s="14">
        <f>AE6*'2'!K8</f>
        <v>0</v>
      </c>
      <c r="AI6" s="14">
        <f t="shared" si="2"/>
        <v>0</v>
      </c>
      <c r="AJ6" s="14">
        <f>AA6*'2'!J8</f>
        <v>0</v>
      </c>
      <c r="AK6" s="14">
        <f>AE6*'2'!J8</f>
        <v>0</v>
      </c>
      <c r="AL6" s="14">
        <f t="shared" si="3"/>
        <v>0</v>
      </c>
      <c r="AM6" s="161">
        <f>AF6*'2'!BN8</f>
        <v>0</v>
      </c>
      <c r="AN6" s="161">
        <f>AF6*'2'!BM8</f>
        <v>0</v>
      </c>
    </row>
    <row r="7" spans="1:40">
      <c r="A7" s="223" t="s">
        <v>40</v>
      </c>
      <c r="B7" s="41">
        <f>分析シート!C12</f>
        <v>0</v>
      </c>
      <c r="C7" s="41">
        <f>SUMIF('4'!$D$3:$D$33,'3'!A7,'4'!$G$3:$G$33)</f>
        <v>0</v>
      </c>
      <c r="D7" s="41">
        <f>分析シート!C12*'2'!C9+SUMIF('4'!$D$3:$D$33,'3'!A7,'4'!$I$3:$I$33)</f>
        <v>0</v>
      </c>
      <c r="E7" s="41">
        <f>分析シート!C12*'2'!E9+SUMIF('4'!$D$3:$D$33,'3'!A7,'4'!$K$3:$K$33)</f>
        <v>0</v>
      </c>
      <c r="F7" s="41">
        <f>分析シート!C12*'2'!D9+SUMIF('4'!$D$3:$D$33,'3'!A7,'4'!$G$3:$G$33)-SUMIF('4'!$D$3:$D$33,'3'!A7,'4'!$I$3:$I$33)</f>
        <v>0</v>
      </c>
      <c r="G7" s="14">
        <f>$D7*'2'!AZ9</f>
        <v>0</v>
      </c>
      <c r="H7" s="14">
        <f>$D7*'2'!BA9</f>
        <v>0</v>
      </c>
      <c r="I7" s="14">
        <f>$D7*'2'!BB9</f>
        <v>0</v>
      </c>
      <c r="J7" s="14">
        <f>$D7*'2'!BC9</f>
        <v>0</v>
      </c>
      <c r="K7" s="14">
        <f>$D7*'2'!BD9</f>
        <v>0</v>
      </c>
      <c r="L7" s="14">
        <f>$D7*'2'!BE9</f>
        <v>0</v>
      </c>
      <c r="M7" s="14">
        <f>$D7*'2'!BF9</f>
        <v>0</v>
      </c>
      <c r="N7" s="14">
        <f>$D7*'2'!BG9</f>
        <v>0</v>
      </c>
      <c r="O7" s="14">
        <f>$D7*'2'!BH9</f>
        <v>0</v>
      </c>
      <c r="P7" s="14">
        <f>$F7*'2'!AZ9</f>
        <v>0</v>
      </c>
      <c r="Q7" s="14">
        <f>$F7*'2'!BA9</f>
        <v>0</v>
      </c>
      <c r="R7" s="14">
        <f>$F7*'2'!BB9</f>
        <v>0</v>
      </c>
      <c r="S7" s="14">
        <f>$F7*'2'!BC9</f>
        <v>0</v>
      </c>
      <c r="T7" s="14">
        <f>$F7*'2'!BD9</f>
        <v>0</v>
      </c>
      <c r="U7" s="14">
        <f>$F7*'2'!BE9</f>
        <v>0</v>
      </c>
      <c r="V7" s="14">
        <f>$F7*'2'!BF9</f>
        <v>0</v>
      </c>
      <c r="W7" s="14">
        <f>$F7*'2'!BG9</f>
        <v>0</v>
      </c>
      <c r="X7" s="14">
        <f>$F7*'2'!BH9</f>
        <v>0</v>
      </c>
      <c r="Y7" s="14">
        <f t="shared" si="4"/>
        <v>0</v>
      </c>
      <c r="Z7" s="14">
        <f t="shared" si="5"/>
        <v>0</v>
      </c>
      <c r="AA7" s="14">
        <v>0</v>
      </c>
      <c r="AB7" s="14">
        <f t="shared" si="0"/>
        <v>0</v>
      </c>
      <c r="AC7" s="14">
        <f>AA7*'2'!F9</f>
        <v>0</v>
      </c>
      <c r="AD7" s="24"/>
      <c r="AE7" s="14">
        <f>$AD$3*'2'!I9</f>
        <v>0</v>
      </c>
      <c r="AF7" s="14">
        <f t="shared" si="1"/>
        <v>0</v>
      </c>
      <c r="AG7" s="14">
        <f>AA7*'2'!K9</f>
        <v>0</v>
      </c>
      <c r="AH7" s="14">
        <f>AE7*'2'!K9</f>
        <v>0</v>
      </c>
      <c r="AI7" s="14">
        <f t="shared" si="2"/>
        <v>0</v>
      </c>
      <c r="AJ7" s="14">
        <f>AA7*'2'!J9</f>
        <v>0</v>
      </c>
      <c r="AK7" s="14">
        <f>AE7*'2'!J9</f>
        <v>0</v>
      </c>
      <c r="AL7" s="14">
        <f t="shared" si="3"/>
        <v>0</v>
      </c>
      <c r="AM7" s="161">
        <f>AF7*'2'!BN9</f>
        <v>0</v>
      </c>
      <c r="AN7" s="161">
        <f>AF7*'2'!BM9</f>
        <v>0</v>
      </c>
    </row>
    <row r="8" spans="1:40">
      <c r="A8" s="223" t="s">
        <v>45</v>
      </c>
      <c r="B8" s="41">
        <f>分析シート!C13</f>
        <v>0</v>
      </c>
      <c r="C8" s="41">
        <f>SUMIF('4'!$D$3:$D$33,'3'!A8,'4'!$G$3:$G$33)</f>
        <v>0</v>
      </c>
      <c r="D8" s="41">
        <f>分析シート!C13*'2'!C10+SUMIF('4'!$D$3:$D$33,'3'!A8,'4'!$I$3:$I$33)</f>
        <v>0</v>
      </c>
      <c r="E8" s="41">
        <f>分析シート!C13*'2'!E10+SUMIF('4'!$D$3:$D$33,'3'!A8,'4'!$K$3:$K$33)</f>
        <v>0</v>
      </c>
      <c r="F8" s="41">
        <f>分析シート!C13*'2'!D10+SUMIF('4'!$D$3:$D$33,'3'!A8,'4'!$G$3:$G$33)-SUMIF('4'!$D$3:$D$33,'3'!A8,'4'!$I$3:$I$33)</f>
        <v>0</v>
      </c>
      <c r="G8" s="14">
        <f>$D8*'2'!AZ10</f>
        <v>0</v>
      </c>
      <c r="H8" s="14">
        <f>$D8*'2'!BA10</f>
        <v>0</v>
      </c>
      <c r="I8" s="14">
        <f>$D8*'2'!BB10</f>
        <v>0</v>
      </c>
      <c r="J8" s="14">
        <f>$D8*'2'!BC10</f>
        <v>0</v>
      </c>
      <c r="K8" s="14">
        <f>$D8*'2'!BD10</f>
        <v>0</v>
      </c>
      <c r="L8" s="14">
        <f>$D8*'2'!BE10</f>
        <v>0</v>
      </c>
      <c r="M8" s="14">
        <f>$D8*'2'!BF10</f>
        <v>0</v>
      </c>
      <c r="N8" s="14">
        <f>$D8*'2'!BG10</f>
        <v>0</v>
      </c>
      <c r="O8" s="14">
        <f>$D8*'2'!BH10</f>
        <v>0</v>
      </c>
      <c r="P8" s="14">
        <f>$F8*'2'!AZ10</f>
        <v>0</v>
      </c>
      <c r="Q8" s="14">
        <f>$F8*'2'!BA10</f>
        <v>0</v>
      </c>
      <c r="R8" s="14">
        <f>$F8*'2'!BB10</f>
        <v>0</v>
      </c>
      <c r="S8" s="14">
        <f>$F8*'2'!BC10</f>
        <v>0</v>
      </c>
      <c r="T8" s="14">
        <f>$F8*'2'!BD10</f>
        <v>0</v>
      </c>
      <c r="U8" s="14">
        <f>$F8*'2'!BE10</f>
        <v>0</v>
      </c>
      <c r="V8" s="14">
        <f>$F8*'2'!BF10</f>
        <v>0</v>
      </c>
      <c r="W8" s="14">
        <f>$F8*'2'!BG10</f>
        <v>0</v>
      </c>
      <c r="X8" s="14">
        <f>$F8*'2'!BH10</f>
        <v>0</v>
      </c>
      <c r="Y8" s="14">
        <f t="shared" si="4"/>
        <v>0</v>
      </c>
      <c r="Z8" s="14">
        <f t="shared" si="5"/>
        <v>0</v>
      </c>
      <c r="AA8" s="14">
        <v>0</v>
      </c>
      <c r="AB8" s="14">
        <f t="shared" si="0"/>
        <v>0</v>
      </c>
      <c r="AC8" s="14">
        <f>AA8*'2'!F10</f>
        <v>0</v>
      </c>
      <c r="AD8" s="24"/>
      <c r="AE8" s="14">
        <f>$AD$3*'2'!I10</f>
        <v>0</v>
      </c>
      <c r="AF8" s="14">
        <f t="shared" si="1"/>
        <v>0</v>
      </c>
      <c r="AG8" s="14">
        <f>AA8*'2'!K10</f>
        <v>0</v>
      </c>
      <c r="AH8" s="14">
        <f>AE8*'2'!K10</f>
        <v>0</v>
      </c>
      <c r="AI8" s="14">
        <f t="shared" si="2"/>
        <v>0</v>
      </c>
      <c r="AJ8" s="14">
        <f>AA8*'2'!J10</f>
        <v>0</v>
      </c>
      <c r="AK8" s="14">
        <f>AE8*'2'!J10</f>
        <v>0</v>
      </c>
      <c r="AL8" s="14">
        <f t="shared" si="3"/>
        <v>0</v>
      </c>
      <c r="AM8" s="161">
        <f>AF8*'2'!BN10</f>
        <v>0</v>
      </c>
      <c r="AN8" s="161">
        <f>AF8*'2'!BM10</f>
        <v>0</v>
      </c>
    </row>
    <row r="9" spans="1:40">
      <c r="A9" s="223" t="s">
        <v>47</v>
      </c>
      <c r="B9" s="41">
        <f>分析シート!C14</f>
        <v>0</v>
      </c>
      <c r="C9" s="41">
        <f>SUMIF('4'!$D$3:$D$33,'3'!A9,'4'!$G$3:$G$33)</f>
        <v>0</v>
      </c>
      <c r="D9" s="41">
        <f>分析シート!C14*'2'!C11+SUMIF('4'!$D$3:$D$33,'3'!A9,'4'!$I$3:$I$33)</f>
        <v>0</v>
      </c>
      <c r="E9" s="41">
        <f>分析シート!C14*'2'!E11+SUMIF('4'!$D$3:$D$33,'3'!A9,'4'!$K$3:$K$33)</f>
        <v>0</v>
      </c>
      <c r="F9" s="41">
        <f>分析シート!C14*'2'!D11+SUMIF('4'!$D$3:$D$33,'3'!A9,'4'!$G$3:$G$33)-SUMIF('4'!$D$3:$D$33,'3'!A9,'4'!$I$3:$I$33)</f>
        <v>0</v>
      </c>
      <c r="G9" s="14">
        <f>$D9*'2'!AZ11</f>
        <v>0</v>
      </c>
      <c r="H9" s="14">
        <f>$D9*'2'!BA11</f>
        <v>0</v>
      </c>
      <c r="I9" s="14">
        <f>$D9*'2'!BB11</f>
        <v>0</v>
      </c>
      <c r="J9" s="14">
        <f>$D9*'2'!BC11</f>
        <v>0</v>
      </c>
      <c r="K9" s="14">
        <f>$D9*'2'!BD11</f>
        <v>0</v>
      </c>
      <c r="L9" s="14">
        <f>$D9*'2'!BE11</f>
        <v>0</v>
      </c>
      <c r="M9" s="14">
        <f>$D9*'2'!BF11</f>
        <v>0</v>
      </c>
      <c r="N9" s="14">
        <f>$D9*'2'!BG11</f>
        <v>0</v>
      </c>
      <c r="O9" s="14">
        <f>$D9*'2'!BH11</f>
        <v>0</v>
      </c>
      <c r="P9" s="14">
        <f>$F9*'2'!AZ11</f>
        <v>0</v>
      </c>
      <c r="Q9" s="14">
        <f>$F9*'2'!BA11</f>
        <v>0</v>
      </c>
      <c r="R9" s="14">
        <f>$F9*'2'!BB11</f>
        <v>0</v>
      </c>
      <c r="S9" s="14">
        <f>$F9*'2'!BC11</f>
        <v>0</v>
      </c>
      <c r="T9" s="14">
        <f>$F9*'2'!BD11</f>
        <v>0</v>
      </c>
      <c r="U9" s="14">
        <f>$F9*'2'!BE11</f>
        <v>0</v>
      </c>
      <c r="V9" s="14">
        <f>$F9*'2'!BF11</f>
        <v>0</v>
      </c>
      <c r="W9" s="14">
        <f>$F9*'2'!BG11</f>
        <v>0</v>
      </c>
      <c r="X9" s="14">
        <f>$F9*'2'!BH11</f>
        <v>0</v>
      </c>
      <c r="Y9" s="14">
        <f t="shared" si="4"/>
        <v>0</v>
      </c>
      <c r="Z9" s="14">
        <f t="shared" si="5"/>
        <v>0</v>
      </c>
      <c r="AA9" s="14">
        <v>0</v>
      </c>
      <c r="AB9" s="14">
        <f t="shared" si="0"/>
        <v>0</v>
      </c>
      <c r="AC9" s="14">
        <f>AA9*'2'!F11</f>
        <v>0</v>
      </c>
      <c r="AD9" s="24"/>
      <c r="AE9" s="14">
        <f>$AD$3*'2'!I11</f>
        <v>0</v>
      </c>
      <c r="AF9" s="14">
        <f t="shared" si="1"/>
        <v>0</v>
      </c>
      <c r="AG9" s="14">
        <f>AA9*'2'!K11</f>
        <v>0</v>
      </c>
      <c r="AH9" s="14">
        <f>AE9*'2'!K11</f>
        <v>0</v>
      </c>
      <c r="AI9" s="14">
        <f t="shared" si="2"/>
        <v>0</v>
      </c>
      <c r="AJ9" s="14">
        <f>AA9*'2'!J11</f>
        <v>0</v>
      </c>
      <c r="AK9" s="14">
        <f>AE9*'2'!J11</f>
        <v>0</v>
      </c>
      <c r="AL9" s="14">
        <f t="shared" si="3"/>
        <v>0</v>
      </c>
      <c r="AM9" s="161">
        <f>AF9*'2'!BN11</f>
        <v>0</v>
      </c>
      <c r="AN9" s="161">
        <f>AF9*'2'!BM11</f>
        <v>0</v>
      </c>
    </row>
    <row r="10" spans="1:40">
      <c r="A10" s="223" t="s">
        <v>49</v>
      </c>
      <c r="B10" s="41">
        <f>分析シート!C15</f>
        <v>0</v>
      </c>
      <c r="C10" s="41">
        <f>SUMIF('4'!$D$3:$D$33,'3'!A10,'4'!$G$3:$G$33)</f>
        <v>0</v>
      </c>
      <c r="D10" s="41">
        <f>分析シート!C15*'2'!C12+SUMIF('4'!$D$3:$D$33,'3'!A10,'4'!$I$3:$I$33)</f>
        <v>0</v>
      </c>
      <c r="E10" s="41">
        <f>分析シート!C15*'2'!E12+SUMIF('4'!$D$3:$D$33,'3'!A10,'4'!$K$3:$K$33)</f>
        <v>0</v>
      </c>
      <c r="F10" s="41">
        <f>分析シート!C15*'2'!D12+SUMIF('4'!$D$3:$D$33,'3'!A10,'4'!$G$3:$G$33)-SUMIF('4'!$D$3:$D$33,'3'!A10,'4'!$I$3:$I$33)</f>
        <v>0</v>
      </c>
      <c r="G10" s="14">
        <f>$D10*'2'!AZ12</f>
        <v>0</v>
      </c>
      <c r="H10" s="14">
        <f>$D10*'2'!BA12</f>
        <v>0</v>
      </c>
      <c r="I10" s="14">
        <f>$D10*'2'!BB12</f>
        <v>0</v>
      </c>
      <c r="J10" s="14">
        <f>$D10*'2'!BC12</f>
        <v>0</v>
      </c>
      <c r="K10" s="14">
        <f>$D10*'2'!BD12</f>
        <v>0</v>
      </c>
      <c r="L10" s="14">
        <f>$D10*'2'!BE12</f>
        <v>0</v>
      </c>
      <c r="M10" s="14">
        <f>$D10*'2'!BF12</f>
        <v>0</v>
      </c>
      <c r="N10" s="14">
        <f>$D10*'2'!BG12</f>
        <v>0</v>
      </c>
      <c r="O10" s="14">
        <f>$D10*'2'!BH12</f>
        <v>0</v>
      </c>
      <c r="P10" s="14">
        <f>$F10*'2'!AZ12</f>
        <v>0</v>
      </c>
      <c r="Q10" s="14">
        <f>$F10*'2'!BA12</f>
        <v>0</v>
      </c>
      <c r="R10" s="14">
        <f>$F10*'2'!BB12</f>
        <v>0</v>
      </c>
      <c r="S10" s="14">
        <f>$F10*'2'!BC12</f>
        <v>0</v>
      </c>
      <c r="T10" s="14">
        <f>$F10*'2'!BD12</f>
        <v>0</v>
      </c>
      <c r="U10" s="14">
        <f>$F10*'2'!BE12</f>
        <v>0</v>
      </c>
      <c r="V10" s="14">
        <f>$F10*'2'!BF12</f>
        <v>0</v>
      </c>
      <c r="W10" s="14">
        <f>$F10*'2'!BG12</f>
        <v>0</v>
      </c>
      <c r="X10" s="14">
        <f>$F10*'2'!BH12</f>
        <v>0</v>
      </c>
      <c r="Y10" s="14">
        <f t="shared" si="4"/>
        <v>0</v>
      </c>
      <c r="Z10" s="14">
        <f t="shared" si="5"/>
        <v>0</v>
      </c>
      <c r="AA10" s="14">
        <v>0</v>
      </c>
      <c r="AB10" s="14">
        <f t="shared" si="0"/>
        <v>0</v>
      </c>
      <c r="AC10" s="14">
        <f>AA10*'2'!F12</f>
        <v>0</v>
      </c>
      <c r="AD10" s="24"/>
      <c r="AE10" s="14">
        <f>$AD$3*'2'!I12</f>
        <v>0</v>
      </c>
      <c r="AF10" s="14">
        <f t="shared" si="1"/>
        <v>0</v>
      </c>
      <c r="AG10" s="14">
        <f>AA10*'2'!K12</f>
        <v>0</v>
      </c>
      <c r="AH10" s="14">
        <f>AE10*'2'!K12</f>
        <v>0</v>
      </c>
      <c r="AI10" s="14">
        <f t="shared" si="2"/>
        <v>0</v>
      </c>
      <c r="AJ10" s="14">
        <f>AA10*'2'!J12</f>
        <v>0</v>
      </c>
      <c r="AK10" s="14">
        <f>AE10*'2'!J12</f>
        <v>0</v>
      </c>
      <c r="AL10" s="14">
        <f t="shared" si="3"/>
        <v>0</v>
      </c>
      <c r="AM10" s="161">
        <f>AF10*'2'!BN12</f>
        <v>0</v>
      </c>
      <c r="AN10" s="161">
        <f>AF10*'2'!BM12</f>
        <v>0</v>
      </c>
    </row>
    <row r="11" spans="1:40">
      <c r="A11" s="223" t="s">
        <v>50</v>
      </c>
      <c r="B11" s="41">
        <f>分析シート!C16</f>
        <v>0</v>
      </c>
      <c r="C11" s="41">
        <f>SUMIF('4'!$D$3:$D$33,'3'!A11,'4'!$G$3:$G$33)</f>
        <v>0</v>
      </c>
      <c r="D11" s="41">
        <f>分析シート!C16*'2'!C13+SUMIF('4'!$D$3:$D$33,'3'!A11,'4'!$I$3:$I$33)</f>
        <v>0</v>
      </c>
      <c r="E11" s="41">
        <f>分析シート!C16*'2'!E13+SUMIF('4'!$D$3:$D$33,'3'!A11,'4'!$K$3:$K$33)</f>
        <v>0</v>
      </c>
      <c r="F11" s="41">
        <f>分析シート!C16*'2'!D13+SUMIF('4'!$D$3:$D$33,'3'!A11,'4'!$G$3:$G$33)-SUMIF('4'!$D$3:$D$33,'3'!A11,'4'!$I$3:$I$33)</f>
        <v>0</v>
      </c>
      <c r="G11" s="14">
        <f>$D11*'2'!AZ13</f>
        <v>0</v>
      </c>
      <c r="H11" s="14">
        <f>$D11*'2'!BA13</f>
        <v>0</v>
      </c>
      <c r="I11" s="14">
        <f>$D11*'2'!BB13</f>
        <v>0</v>
      </c>
      <c r="J11" s="14">
        <f>$D11*'2'!BC13</f>
        <v>0</v>
      </c>
      <c r="K11" s="14">
        <f>$D11*'2'!BD13</f>
        <v>0</v>
      </c>
      <c r="L11" s="14">
        <f>$D11*'2'!BE13</f>
        <v>0</v>
      </c>
      <c r="M11" s="14">
        <f>$D11*'2'!BF13</f>
        <v>0</v>
      </c>
      <c r="N11" s="14">
        <f>$D11*'2'!BG13</f>
        <v>0</v>
      </c>
      <c r="O11" s="14">
        <f>$D11*'2'!BH13</f>
        <v>0</v>
      </c>
      <c r="P11" s="14">
        <f>$F11*'2'!AZ13</f>
        <v>0</v>
      </c>
      <c r="Q11" s="14">
        <f>$F11*'2'!BA13</f>
        <v>0</v>
      </c>
      <c r="R11" s="14">
        <f>$F11*'2'!BB13</f>
        <v>0</v>
      </c>
      <c r="S11" s="14">
        <f>$F11*'2'!BC13</f>
        <v>0</v>
      </c>
      <c r="T11" s="14">
        <f>$F11*'2'!BD13</f>
        <v>0</v>
      </c>
      <c r="U11" s="14">
        <f>$F11*'2'!BE13</f>
        <v>0</v>
      </c>
      <c r="V11" s="14">
        <f>$F11*'2'!BF13</f>
        <v>0</v>
      </c>
      <c r="W11" s="14">
        <f>$F11*'2'!BG13</f>
        <v>0</v>
      </c>
      <c r="X11" s="14">
        <f>$F11*'2'!BH13</f>
        <v>0</v>
      </c>
      <c r="Y11" s="14">
        <f t="shared" si="4"/>
        <v>0</v>
      </c>
      <c r="Z11" s="14">
        <f t="shared" si="5"/>
        <v>0</v>
      </c>
      <c r="AA11" s="14">
        <v>0</v>
      </c>
      <c r="AB11" s="14">
        <f t="shared" si="0"/>
        <v>0</v>
      </c>
      <c r="AC11" s="14">
        <f>AA11*'2'!F13</f>
        <v>0</v>
      </c>
      <c r="AD11" s="24"/>
      <c r="AE11" s="14">
        <f>$AD$3*'2'!I13</f>
        <v>0</v>
      </c>
      <c r="AF11" s="14">
        <f t="shared" si="1"/>
        <v>0</v>
      </c>
      <c r="AG11" s="14">
        <f>AA11*'2'!K13</f>
        <v>0</v>
      </c>
      <c r="AH11" s="14">
        <f>AE11*'2'!K13</f>
        <v>0</v>
      </c>
      <c r="AI11" s="14">
        <f t="shared" si="2"/>
        <v>0</v>
      </c>
      <c r="AJ11" s="14">
        <f>AA11*'2'!J13</f>
        <v>0</v>
      </c>
      <c r="AK11" s="14">
        <f>AE11*'2'!J13</f>
        <v>0</v>
      </c>
      <c r="AL11" s="14">
        <f t="shared" si="3"/>
        <v>0</v>
      </c>
      <c r="AM11" s="161">
        <f>AF11*'2'!BN13</f>
        <v>0</v>
      </c>
      <c r="AN11" s="161">
        <f>AF11*'2'!BM13</f>
        <v>0</v>
      </c>
    </row>
    <row r="12" spans="1:40">
      <c r="A12" s="223" t="s">
        <v>52</v>
      </c>
      <c r="B12" s="41">
        <f>分析シート!C17</f>
        <v>0</v>
      </c>
      <c r="C12" s="41">
        <f>SUMIF('4'!$D$3:$D$33,'3'!A12,'4'!$G$3:$G$33)</f>
        <v>0</v>
      </c>
      <c r="D12" s="41">
        <f>分析シート!C17*'2'!C14+SUMIF('4'!$D$3:$D$33,'3'!A12,'4'!$I$3:$I$33)</f>
        <v>0</v>
      </c>
      <c r="E12" s="41">
        <f>分析シート!C17*'2'!E14+SUMIF('4'!$D$3:$D$33,'3'!A12,'4'!$K$3:$K$33)</f>
        <v>0</v>
      </c>
      <c r="F12" s="41">
        <f>分析シート!C17*'2'!D14+SUMIF('4'!$D$3:$D$33,'3'!A12,'4'!$G$3:$G$33)-SUMIF('4'!$D$3:$D$33,'3'!A12,'4'!$I$3:$I$33)</f>
        <v>0</v>
      </c>
      <c r="G12" s="14">
        <f>$D12*'2'!AZ14</f>
        <v>0</v>
      </c>
      <c r="H12" s="14">
        <f>$D12*'2'!BA14</f>
        <v>0</v>
      </c>
      <c r="I12" s="14">
        <f>$D12*'2'!BB14</f>
        <v>0</v>
      </c>
      <c r="J12" s="14">
        <f>$D12*'2'!BC14</f>
        <v>0</v>
      </c>
      <c r="K12" s="14">
        <f>$D12*'2'!BD14</f>
        <v>0</v>
      </c>
      <c r="L12" s="14">
        <f>$D12*'2'!BE14</f>
        <v>0</v>
      </c>
      <c r="M12" s="14">
        <f>$D12*'2'!BF14</f>
        <v>0</v>
      </c>
      <c r="N12" s="14">
        <f>$D12*'2'!BG14</f>
        <v>0</v>
      </c>
      <c r="O12" s="14">
        <f>$D12*'2'!BH14</f>
        <v>0</v>
      </c>
      <c r="P12" s="14">
        <f>$F12*'2'!AZ14</f>
        <v>0</v>
      </c>
      <c r="Q12" s="14">
        <f>$F12*'2'!BA14</f>
        <v>0</v>
      </c>
      <c r="R12" s="14">
        <f>$F12*'2'!BB14</f>
        <v>0</v>
      </c>
      <c r="S12" s="14">
        <f>$F12*'2'!BC14</f>
        <v>0</v>
      </c>
      <c r="T12" s="14">
        <f>$F12*'2'!BD14</f>
        <v>0</v>
      </c>
      <c r="U12" s="14">
        <f>$F12*'2'!BE14</f>
        <v>0</v>
      </c>
      <c r="V12" s="14">
        <f>$F12*'2'!BF14</f>
        <v>0</v>
      </c>
      <c r="W12" s="14">
        <f>$F12*'2'!BG14</f>
        <v>0</v>
      </c>
      <c r="X12" s="14">
        <f>$F12*'2'!BH14</f>
        <v>0</v>
      </c>
      <c r="Y12" s="14">
        <f t="shared" si="4"/>
        <v>0</v>
      </c>
      <c r="Z12" s="14">
        <f t="shared" si="5"/>
        <v>0</v>
      </c>
      <c r="AA12" s="14">
        <v>0</v>
      </c>
      <c r="AB12" s="14">
        <f t="shared" si="0"/>
        <v>0</v>
      </c>
      <c r="AC12" s="14">
        <f>AA12*'2'!F14</f>
        <v>0</v>
      </c>
      <c r="AD12" s="24"/>
      <c r="AE12" s="14">
        <f>$AD$3*'2'!I14</f>
        <v>0</v>
      </c>
      <c r="AF12" s="14">
        <f t="shared" si="1"/>
        <v>0</v>
      </c>
      <c r="AG12" s="14">
        <f>AA12*'2'!K14</f>
        <v>0</v>
      </c>
      <c r="AH12" s="14">
        <f>AE12*'2'!K14</f>
        <v>0</v>
      </c>
      <c r="AI12" s="14">
        <f t="shared" si="2"/>
        <v>0</v>
      </c>
      <c r="AJ12" s="14">
        <f>AA12*'2'!J14</f>
        <v>0</v>
      </c>
      <c r="AK12" s="14">
        <f>AE12*'2'!J14</f>
        <v>0</v>
      </c>
      <c r="AL12" s="14">
        <f t="shared" si="3"/>
        <v>0</v>
      </c>
      <c r="AM12" s="161">
        <f>AF12*'2'!BN14</f>
        <v>0</v>
      </c>
      <c r="AN12" s="161">
        <f>AF12*'2'!BM14</f>
        <v>0</v>
      </c>
    </row>
    <row r="13" spans="1:40">
      <c r="A13" s="223" t="s">
        <v>54</v>
      </c>
      <c r="B13" s="41">
        <f>分析シート!C18</f>
        <v>0</v>
      </c>
      <c r="C13" s="41">
        <f>SUMIF('4'!$D$3:$D$33,'3'!A13,'4'!$G$3:$G$33)</f>
        <v>0</v>
      </c>
      <c r="D13" s="41">
        <f>分析シート!C18*'2'!C15+SUMIF('4'!$D$3:$D$33,'3'!A13,'4'!$I$3:$I$33)</f>
        <v>0</v>
      </c>
      <c r="E13" s="41">
        <f>分析シート!C18*'2'!E15+SUMIF('4'!$D$3:$D$33,'3'!A13,'4'!$K$3:$K$33)</f>
        <v>0</v>
      </c>
      <c r="F13" s="41">
        <f>分析シート!C18*'2'!D15+SUMIF('4'!$D$3:$D$33,'3'!A13,'4'!$G$3:$G$33)-SUMIF('4'!$D$3:$D$33,'3'!A13,'4'!$I$3:$I$33)</f>
        <v>0</v>
      </c>
      <c r="G13" s="14">
        <f>$D13*'2'!AZ15</f>
        <v>0</v>
      </c>
      <c r="H13" s="14">
        <f>$D13*'2'!BA15</f>
        <v>0</v>
      </c>
      <c r="I13" s="14">
        <f>$D13*'2'!BB15</f>
        <v>0</v>
      </c>
      <c r="J13" s="14">
        <f>$D13*'2'!BC15</f>
        <v>0</v>
      </c>
      <c r="K13" s="14">
        <f>$D13*'2'!BD15</f>
        <v>0</v>
      </c>
      <c r="L13" s="14">
        <f>$D13*'2'!BE15</f>
        <v>0</v>
      </c>
      <c r="M13" s="14">
        <f>$D13*'2'!BF15</f>
        <v>0</v>
      </c>
      <c r="N13" s="14">
        <f>$D13*'2'!BG15</f>
        <v>0</v>
      </c>
      <c r="O13" s="14">
        <f>$D13*'2'!BH15</f>
        <v>0</v>
      </c>
      <c r="P13" s="14">
        <f>$F13*'2'!AZ15</f>
        <v>0</v>
      </c>
      <c r="Q13" s="14">
        <f>$F13*'2'!BA15</f>
        <v>0</v>
      </c>
      <c r="R13" s="14">
        <f>$F13*'2'!BB15</f>
        <v>0</v>
      </c>
      <c r="S13" s="14">
        <f>$F13*'2'!BC15</f>
        <v>0</v>
      </c>
      <c r="T13" s="14">
        <f>$F13*'2'!BD15</f>
        <v>0</v>
      </c>
      <c r="U13" s="14">
        <f>$F13*'2'!BE15</f>
        <v>0</v>
      </c>
      <c r="V13" s="14">
        <f>$F13*'2'!BF15</f>
        <v>0</v>
      </c>
      <c r="W13" s="14">
        <f>$F13*'2'!BG15</f>
        <v>0</v>
      </c>
      <c r="X13" s="14">
        <f>$F13*'2'!BH15</f>
        <v>0</v>
      </c>
      <c r="Y13" s="14">
        <f t="shared" si="4"/>
        <v>0</v>
      </c>
      <c r="Z13" s="14">
        <f t="shared" si="5"/>
        <v>0</v>
      </c>
      <c r="AA13" s="14">
        <v>0</v>
      </c>
      <c r="AB13" s="14">
        <f t="shared" si="0"/>
        <v>0</v>
      </c>
      <c r="AC13" s="14">
        <f>AA13*'2'!F15</f>
        <v>0</v>
      </c>
      <c r="AD13" s="24"/>
      <c r="AE13" s="14">
        <f>$AD$3*'2'!I15</f>
        <v>0</v>
      </c>
      <c r="AF13" s="14">
        <f t="shared" si="1"/>
        <v>0</v>
      </c>
      <c r="AG13" s="14">
        <f>AA13*'2'!K15</f>
        <v>0</v>
      </c>
      <c r="AH13" s="14">
        <f>AE13*'2'!K15</f>
        <v>0</v>
      </c>
      <c r="AI13" s="14">
        <f t="shared" si="2"/>
        <v>0</v>
      </c>
      <c r="AJ13" s="14">
        <f>AA13*'2'!J15</f>
        <v>0</v>
      </c>
      <c r="AK13" s="14">
        <f>AE13*'2'!J15</f>
        <v>0</v>
      </c>
      <c r="AL13" s="14">
        <f t="shared" si="3"/>
        <v>0</v>
      </c>
      <c r="AM13" s="161">
        <f>AF13*'2'!BN15</f>
        <v>0</v>
      </c>
      <c r="AN13" s="161">
        <f>AF13*'2'!BM15</f>
        <v>0</v>
      </c>
    </row>
    <row r="14" spans="1:40">
      <c r="A14" s="223" t="s">
        <v>55</v>
      </c>
      <c r="B14" s="41">
        <f>分析シート!C19</f>
        <v>0</v>
      </c>
      <c r="C14" s="41">
        <f>SUMIF('4'!$D$3:$D$33,'3'!A14,'4'!$G$3:$G$33)</f>
        <v>0</v>
      </c>
      <c r="D14" s="41">
        <f>分析シート!C19*'2'!C16+SUMIF('4'!$D$3:$D$33,'3'!A14,'4'!$I$3:$I$33)</f>
        <v>0</v>
      </c>
      <c r="E14" s="41">
        <f>分析シート!C19*'2'!E16+SUMIF('4'!$D$3:$D$33,'3'!A14,'4'!$K$3:$K$33)</f>
        <v>0</v>
      </c>
      <c r="F14" s="41">
        <f>分析シート!C19*'2'!D16+SUMIF('4'!$D$3:$D$33,'3'!A14,'4'!$G$3:$G$33)-SUMIF('4'!$D$3:$D$33,'3'!A14,'4'!$I$3:$I$33)</f>
        <v>0</v>
      </c>
      <c r="G14" s="14">
        <f>$D14*'2'!AZ16</f>
        <v>0</v>
      </c>
      <c r="H14" s="14">
        <f>$D14*'2'!BA16</f>
        <v>0</v>
      </c>
      <c r="I14" s="14">
        <f>$D14*'2'!BB16</f>
        <v>0</v>
      </c>
      <c r="J14" s="14">
        <f>$D14*'2'!BC16</f>
        <v>0</v>
      </c>
      <c r="K14" s="14">
        <f>$D14*'2'!BD16</f>
        <v>0</v>
      </c>
      <c r="L14" s="14">
        <f>$D14*'2'!BE16</f>
        <v>0</v>
      </c>
      <c r="M14" s="14">
        <f>$D14*'2'!BF16</f>
        <v>0</v>
      </c>
      <c r="N14" s="14">
        <f>$D14*'2'!BG16</f>
        <v>0</v>
      </c>
      <c r="O14" s="14">
        <f>$D14*'2'!BH16</f>
        <v>0</v>
      </c>
      <c r="P14" s="14">
        <f>$F14*'2'!AZ16</f>
        <v>0</v>
      </c>
      <c r="Q14" s="14">
        <f>$F14*'2'!BA16</f>
        <v>0</v>
      </c>
      <c r="R14" s="14">
        <f>$F14*'2'!BB16</f>
        <v>0</v>
      </c>
      <c r="S14" s="14">
        <f>$F14*'2'!BC16</f>
        <v>0</v>
      </c>
      <c r="T14" s="14">
        <f>$F14*'2'!BD16</f>
        <v>0</v>
      </c>
      <c r="U14" s="14">
        <f>$F14*'2'!BE16</f>
        <v>0</v>
      </c>
      <c r="V14" s="14">
        <f>$F14*'2'!BF16</f>
        <v>0</v>
      </c>
      <c r="W14" s="14">
        <f>$F14*'2'!BG16</f>
        <v>0</v>
      </c>
      <c r="X14" s="14">
        <f>$F14*'2'!BH16</f>
        <v>0</v>
      </c>
      <c r="Y14" s="14">
        <f t="shared" si="4"/>
        <v>0</v>
      </c>
      <c r="Z14" s="14">
        <f t="shared" si="5"/>
        <v>0</v>
      </c>
      <c r="AA14" s="14">
        <v>0</v>
      </c>
      <c r="AB14" s="14">
        <f t="shared" si="0"/>
        <v>0</v>
      </c>
      <c r="AC14" s="14">
        <f>AA14*'2'!F16</f>
        <v>0</v>
      </c>
      <c r="AD14" s="24"/>
      <c r="AE14" s="14">
        <f>$AD$3*'2'!I16</f>
        <v>0</v>
      </c>
      <c r="AF14" s="14">
        <f t="shared" si="1"/>
        <v>0</v>
      </c>
      <c r="AG14" s="14">
        <f>AA14*'2'!K16</f>
        <v>0</v>
      </c>
      <c r="AH14" s="14">
        <f>AE14*'2'!K16</f>
        <v>0</v>
      </c>
      <c r="AI14" s="14">
        <f t="shared" si="2"/>
        <v>0</v>
      </c>
      <c r="AJ14" s="14">
        <f>AA14*'2'!J16</f>
        <v>0</v>
      </c>
      <c r="AK14" s="14">
        <f>AE14*'2'!J16</f>
        <v>0</v>
      </c>
      <c r="AL14" s="14">
        <f t="shared" si="3"/>
        <v>0</v>
      </c>
      <c r="AM14" s="161">
        <f>AF14*'2'!BN16</f>
        <v>0</v>
      </c>
      <c r="AN14" s="161">
        <f>AF14*'2'!BM16</f>
        <v>0</v>
      </c>
    </row>
    <row r="15" spans="1:40">
      <c r="A15" s="223" t="s">
        <v>57</v>
      </c>
      <c r="B15" s="41">
        <f>分析シート!C20</f>
        <v>0</v>
      </c>
      <c r="C15" s="41">
        <f>SUMIF('4'!$D$3:$D$33,'3'!A15,'4'!$G$3:$G$33)</f>
        <v>0</v>
      </c>
      <c r="D15" s="41">
        <f>分析シート!C20*'2'!C17+SUMIF('4'!$D$3:$D$33,'3'!A15,'4'!$I$3:$I$33)</f>
        <v>0</v>
      </c>
      <c r="E15" s="41">
        <f>分析シート!C20*'2'!E17+SUMIF('4'!$D$3:$D$33,'3'!A15,'4'!$K$3:$K$33)</f>
        <v>0</v>
      </c>
      <c r="F15" s="41">
        <f>分析シート!C20*'2'!D17+SUMIF('4'!$D$3:$D$33,'3'!A15,'4'!$G$3:$G$33)-SUMIF('4'!$D$3:$D$33,'3'!A15,'4'!$I$3:$I$33)</f>
        <v>0</v>
      </c>
      <c r="G15" s="14">
        <f>$D15*'2'!AZ17</f>
        <v>0</v>
      </c>
      <c r="H15" s="14">
        <f>$D15*'2'!BA17</f>
        <v>0</v>
      </c>
      <c r="I15" s="14">
        <f>$D15*'2'!BB17</f>
        <v>0</v>
      </c>
      <c r="J15" s="14">
        <f>$D15*'2'!BC17</f>
        <v>0</v>
      </c>
      <c r="K15" s="14">
        <f>$D15*'2'!BD17</f>
        <v>0</v>
      </c>
      <c r="L15" s="14">
        <f>$D15*'2'!BE17</f>
        <v>0</v>
      </c>
      <c r="M15" s="14">
        <f>$D15*'2'!BF17</f>
        <v>0</v>
      </c>
      <c r="N15" s="14">
        <f>$D15*'2'!BG17</f>
        <v>0</v>
      </c>
      <c r="O15" s="14">
        <f>$D15*'2'!BH17</f>
        <v>0</v>
      </c>
      <c r="P15" s="14">
        <f>$F15*'2'!AZ17</f>
        <v>0</v>
      </c>
      <c r="Q15" s="14">
        <f>$F15*'2'!BA17</f>
        <v>0</v>
      </c>
      <c r="R15" s="14">
        <f>$F15*'2'!BB17</f>
        <v>0</v>
      </c>
      <c r="S15" s="14">
        <f>$F15*'2'!BC17</f>
        <v>0</v>
      </c>
      <c r="T15" s="14">
        <f>$F15*'2'!BD17</f>
        <v>0</v>
      </c>
      <c r="U15" s="14">
        <f>$F15*'2'!BE17</f>
        <v>0</v>
      </c>
      <c r="V15" s="14">
        <f>$F15*'2'!BF17</f>
        <v>0</v>
      </c>
      <c r="W15" s="14">
        <f>$F15*'2'!BG17</f>
        <v>0</v>
      </c>
      <c r="X15" s="14">
        <f>$F15*'2'!BH17</f>
        <v>0</v>
      </c>
      <c r="Y15" s="14">
        <f t="shared" si="4"/>
        <v>0</v>
      </c>
      <c r="Z15" s="14">
        <f t="shared" si="5"/>
        <v>0</v>
      </c>
      <c r="AA15" s="14">
        <v>0</v>
      </c>
      <c r="AB15" s="14">
        <f t="shared" si="0"/>
        <v>0</v>
      </c>
      <c r="AC15" s="14">
        <f>AA15*'2'!F17</f>
        <v>0</v>
      </c>
      <c r="AD15" s="24"/>
      <c r="AE15" s="14">
        <f>$AD$3*'2'!I17</f>
        <v>0</v>
      </c>
      <c r="AF15" s="14">
        <f t="shared" si="1"/>
        <v>0</v>
      </c>
      <c r="AG15" s="14">
        <f>AA15*'2'!K17</f>
        <v>0</v>
      </c>
      <c r="AH15" s="14">
        <f>AE15*'2'!K17</f>
        <v>0</v>
      </c>
      <c r="AI15" s="14">
        <f t="shared" si="2"/>
        <v>0</v>
      </c>
      <c r="AJ15" s="14">
        <f>AA15*'2'!J17</f>
        <v>0</v>
      </c>
      <c r="AK15" s="14">
        <f>AE15*'2'!J17</f>
        <v>0</v>
      </c>
      <c r="AL15" s="14">
        <f t="shared" si="3"/>
        <v>0</v>
      </c>
      <c r="AM15" s="161">
        <f>AF15*'2'!BN17</f>
        <v>0</v>
      </c>
      <c r="AN15" s="161">
        <f>AF15*'2'!BM17</f>
        <v>0</v>
      </c>
    </row>
    <row r="16" spans="1:40">
      <c r="A16" s="223" t="s">
        <v>60</v>
      </c>
      <c r="B16" s="41">
        <f>分析シート!C21</f>
        <v>0</v>
      </c>
      <c r="C16" s="41">
        <f>SUMIF('4'!$D$3:$D$33,'3'!A16,'4'!$G$3:$G$33)</f>
        <v>0</v>
      </c>
      <c r="D16" s="41">
        <f>分析シート!C21*'2'!C18+SUMIF('4'!$D$3:$D$33,'3'!A16,'4'!$I$3:$I$33)</f>
        <v>0</v>
      </c>
      <c r="E16" s="41">
        <f>分析シート!C21*'2'!E18+SUMIF('4'!$D$3:$D$33,'3'!A16,'4'!$K$3:$K$33)</f>
        <v>0</v>
      </c>
      <c r="F16" s="41">
        <f>分析シート!C21*'2'!D18+SUMIF('4'!$D$3:$D$33,'3'!A16,'4'!$G$3:$G$33)-SUMIF('4'!$D$3:$D$33,'3'!A16,'4'!$I$3:$I$33)</f>
        <v>0</v>
      </c>
      <c r="G16" s="14">
        <f>$D16*'2'!AZ18</f>
        <v>0</v>
      </c>
      <c r="H16" s="14">
        <f>$D16*'2'!BA18</f>
        <v>0</v>
      </c>
      <c r="I16" s="14">
        <f>$D16*'2'!BB18</f>
        <v>0</v>
      </c>
      <c r="J16" s="14">
        <f>$D16*'2'!BC18</f>
        <v>0</v>
      </c>
      <c r="K16" s="14">
        <f>$D16*'2'!BD18</f>
        <v>0</v>
      </c>
      <c r="L16" s="14">
        <f>$D16*'2'!BE18</f>
        <v>0</v>
      </c>
      <c r="M16" s="14">
        <f>$D16*'2'!BF18</f>
        <v>0</v>
      </c>
      <c r="N16" s="14">
        <f>$D16*'2'!BG18</f>
        <v>0</v>
      </c>
      <c r="O16" s="14">
        <f>$D16*'2'!BH18</f>
        <v>0</v>
      </c>
      <c r="P16" s="14">
        <f>$F16*'2'!AZ18</f>
        <v>0</v>
      </c>
      <c r="Q16" s="14">
        <f>$F16*'2'!BA18</f>
        <v>0</v>
      </c>
      <c r="R16" s="14">
        <f>$F16*'2'!BB18</f>
        <v>0</v>
      </c>
      <c r="S16" s="14">
        <f>$F16*'2'!BC18</f>
        <v>0</v>
      </c>
      <c r="T16" s="14">
        <f>$F16*'2'!BD18</f>
        <v>0</v>
      </c>
      <c r="U16" s="14">
        <f>$F16*'2'!BE18</f>
        <v>0</v>
      </c>
      <c r="V16" s="14">
        <f>$F16*'2'!BF18</f>
        <v>0</v>
      </c>
      <c r="W16" s="14">
        <f>$F16*'2'!BG18</f>
        <v>0</v>
      </c>
      <c r="X16" s="14">
        <f>$F16*'2'!BH18</f>
        <v>0</v>
      </c>
      <c r="Y16" s="14">
        <f t="shared" si="4"/>
        <v>0</v>
      </c>
      <c r="Z16" s="14">
        <f t="shared" si="5"/>
        <v>0</v>
      </c>
      <c r="AA16" s="14">
        <v>0</v>
      </c>
      <c r="AB16" s="14">
        <f t="shared" si="0"/>
        <v>0</v>
      </c>
      <c r="AC16" s="14">
        <f>AA16*'2'!F18</f>
        <v>0</v>
      </c>
      <c r="AD16" s="24"/>
      <c r="AE16" s="14">
        <f>$AD$3*'2'!I18</f>
        <v>0</v>
      </c>
      <c r="AF16" s="14">
        <f t="shared" si="1"/>
        <v>0</v>
      </c>
      <c r="AG16" s="14">
        <f>AA16*'2'!K18</f>
        <v>0</v>
      </c>
      <c r="AH16" s="14">
        <f>AE16*'2'!K18</f>
        <v>0</v>
      </c>
      <c r="AI16" s="14">
        <f t="shared" si="2"/>
        <v>0</v>
      </c>
      <c r="AJ16" s="14">
        <f>AA16*'2'!J18</f>
        <v>0</v>
      </c>
      <c r="AK16" s="14">
        <f>AE16*'2'!J18</f>
        <v>0</v>
      </c>
      <c r="AL16" s="14">
        <f t="shared" si="3"/>
        <v>0</v>
      </c>
      <c r="AM16" s="161">
        <f>AF16*'2'!BN18</f>
        <v>0</v>
      </c>
      <c r="AN16" s="161">
        <f>AF16*'2'!BM18</f>
        <v>0</v>
      </c>
    </row>
    <row r="17" spans="1:40">
      <c r="A17" s="223" t="s">
        <v>61</v>
      </c>
      <c r="B17" s="41">
        <f>分析シート!C22</f>
        <v>0</v>
      </c>
      <c r="C17" s="41">
        <f>SUMIF('4'!$D$3:$D$33,'3'!A17,'4'!$G$3:$G$33)</f>
        <v>0</v>
      </c>
      <c r="D17" s="41">
        <f>分析シート!C22*'2'!C19+SUMIF('4'!$D$3:$D$33,'3'!A17,'4'!$I$3:$I$33)</f>
        <v>0</v>
      </c>
      <c r="E17" s="41">
        <f>分析シート!C22*'2'!E19+SUMIF('4'!$D$3:$D$33,'3'!A17,'4'!$K$3:$K$33)</f>
        <v>0</v>
      </c>
      <c r="F17" s="41">
        <f>分析シート!C22*'2'!D19+SUMIF('4'!$D$3:$D$33,'3'!A17,'4'!$G$3:$G$33)-SUMIF('4'!$D$3:$D$33,'3'!A17,'4'!$I$3:$I$33)</f>
        <v>0</v>
      </c>
      <c r="G17" s="14">
        <f>$D17*'2'!AZ19</f>
        <v>0</v>
      </c>
      <c r="H17" s="14">
        <f>$D17*'2'!BA19</f>
        <v>0</v>
      </c>
      <c r="I17" s="14">
        <f>$D17*'2'!BB19</f>
        <v>0</v>
      </c>
      <c r="J17" s="14">
        <f>$D17*'2'!BC19</f>
        <v>0</v>
      </c>
      <c r="K17" s="14">
        <f>$D17*'2'!BD19</f>
        <v>0</v>
      </c>
      <c r="L17" s="14">
        <f>$D17*'2'!BE19</f>
        <v>0</v>
      </c>
      <c r="M17" s="14">
        <f>$D17*'2'!BF19</f>
        <v>0</v>
      </c>
      <c r="N17" s="14">
        <f>$D17*'2'!BG19</f>
        <v>0</v>
      </c>
      <c r="O17" s="14">
        <f>$D17*'2'!BH19</f>
        <v>0</v>
      </c>
      <c r="P17" s="14">
        <f>$F17*'2'!AZ19</f>
        <v>0</v>
      </c>
      <c r="Q17" s="14">
        <f>$F17*'2'!BA19</f>
        <v>0</v>
      </c>
      <c r="R17" s="14">
        <f>$F17*'2'!BB19</f>
        <v>0</v>
      </c>
      <c r="S17" s="14">
        <f>$F17*'2'!BC19</f>
        <v>0</v>
      </c>
      <c r="T17" s="14">
        <f>$F17*'2'!BD19</f>
        <v>0</v>
      </c>
      <c r="U17" s="14">
        <f>$F17*'2'!BE19</f>
        <v>0</v>
      </c>
      <c r="V17" s="14">
        <f>$F17*'2'!BF19</f>
        <v>0</v>
      </c>
      <c r="W17" s="14">
        <f>$F17*'2'!BG19</f>
        <v>0</v>
      </c>
      <c r="X17" s="14">
        <f>$F17*'2'!BH19</f>
        <v>0</v>
      </c>
      <c r="Y17" s="14">
        <f t="shared" si="4"/>
        <v>0</v>
      </c>
      <c r="Z17" s="14">
        <f t="shared" si="5"/>
        <v>0</v>
      </c>
      <c r="AA17" s="14">
        <v>0</v>
      </c>
      <c r="AB17" s="14">
        <f t="shared" si="0"/>
        <v>0</v>
      </c>
      <c r="AC17" s="14">
        <f>AA17*'2'!F19</f>
        <v>0</v>
      </c>
      <c r="AD17" s="24"/>
      <c r="AE17" s="14">
        <f>$AD$3*'2'!I19</f>
        <v>0</v>
      </c>
      <c r="AF17" s="14">
        <f t="shared" si="1"/>
        <v>0</v>
      </c>
      <c r="AG17" s="14">
        <f>AA17*'2'!K19</f>
        <v>0</v>
      </c>
      <c r="AH17" s="14">
        <f>AE17*'2'!K19</f>
        <v>0</v>
      </c>
      <c r="AI17" s="14">
        <f t="shared" si="2"/>
        <v>0</v>
      </c>
      <c r="AJ17" s="14">
        <f>AA17*'2'!J19</f>
        <v>0</v>
      </c>
      <c r="AK17" s="14">
        <f>AE17*'2'!J19</f>
        <v>0</v>
      </c>
      <c r="AL17" s="14">
        <f t="shared" si="3"/>
        <v>0</v>
      </c>
      <c r="AM17" s="161">
        <f>AF17*'2'!BN19</f>
        <v>0</v>
      </c>
      <c r="AN17" s="161">
        <f>AF17*'2'!BM19</f>
        <v>0</v>
      </c>
    </row>
    <row r="18" spans="1:40">
      <c r="A18" s="223" t="s">
        <v>62</v>
      </c>
      <c r="B18" s="41">
        <f>分析シート!C23</f>
        <v>0</v>
      </c>
      <c r="C18" s="41">
        <f>SUMIF('4'!$D$3:$D$33,'3'!A18,'4'!$G$3:$G$33)</f>
        <v>0</v>
      </c>
      <c r="D18" s="41">
        <f>分析シート!C23*'2'!C20+SUMIF('4'!$D$3:$D$33,'3'!A18,'4'!$I$3:$I$33)</f>
        <v>0</v>
      </c>
      <c r="E18" s="41">
        <f>分析シート!C23*'2'!E20+SUMIF('4'!$D$3:$D$33,'3'!A18,'4'!$K$3:$K$33)</f>
        <v>0</v>
      </c>
      <c r="F18" s="41">
        <f>分析シート!C23*'2'!D20+SUMIF('4'!$D$3:$D$33,'3'!A18,'4'!$G$3:$G$33)-SUMIF('4'!$D$3:$D$33,'3'!A18,'4'!$I$3:$I$33)</f>
        <v>0</v>
      </c>
      <c r="G18" s="14">
        <f>$D18*'2'!AZ20</f>
        <v>0</v>
      </c>
      <c r="H18" s="14">
        <f>$D18*'2'!BA20</f>
        <v>0</v>
      </c>
      <c r="I18" s="14">
        <f>$D18*'2'!BB20</f>
        <v>0</v>
      </c>
      <c r="J18" s="14">
        <f>$D18*'2'!BC20</f>
        <v>0</v>
      </c>
      <c r="K18" s="14">
        <f>$D18*'2'!BD20</f>
        <v>0</v>
      </c>
      <c r="L18" s="14">
        <f>$D18*'2'!BE20</f>
        <v>0</v>
      </c>
      <c r="M18" s="14">
        <f>$D18*'2'!BF20</f>
        <v>0</v>
      </c>
      <c r="N18" s="14">
        <f>$D18*'2'!BG20</f>
        <v>0</v>
      </c>
      <c r="O18" s="14">
        <f>$D18*'2'!BH20</f>
        <v>0</v>
      </c>
      <c r="P18" s="14">
        <f>$F18*'2'!AZ20</f>
        <v>0</v>
      </c>
      <c r="Q18" s="14">
        <f>$F18*'2'!BA20</f>
        <v>0</v>
      </c>
      <c r="R18" s="14">
        <f>$F18*'2'!BB20</f>
        <v>0</v>
      </c>
      <c r="S18" s="14">
        <f>$F18*'2'!BC20</f>
        <v>0</v>
      </c>
      <c r="T18" s="14">
        <f>$F18*'2'!BD20</f>
        <v>0</v>
      </c>
      <c r="U18" s="14">
        <f>$F18*'2'!BE20</f>
        <v>0</v>
      </c>
      <c r="V18" s="14">
        <f>$F18*'2'!BF20</f>
        <v>0</v>
      </c>
      <c r="W18" s="14">
        <f>$F18*'2'!BG20</f>
        <v>0</v>
      </c>
      <c r="X18" s="14">
        <f>$F18*'2'!BH20</f>
        <v>0</v>
      </c>
      <c r="Y18" s="14">
        <f t="shared" si="4"/>
        <v>0</v>
      </c>
      <c r="Z18" s="14">
        <f t="shared" si="5"/>
        <v>0</v>
      </c>
      <c r="AA18" s="14">
        <v>0</v>
      </c>
      <c r="AB18" s="14">
        <f t="shared" si="0"/>
        <v>0</v>
      </c>
      <c r="AC18" s="14">
        <f>AA18*'2'!F20</f>
        <v>0</v>
      </c>
      <c r="AD18" s="24"/>
      <c r="AE18" s="14">
        <f>$AD$3*'2'!I20</f>
        <v>0</v>
      </c>
      <c r="AF18" s="14">
        <f t="shared" si="1"/>
        <v>0</v>
      </c>
      <c r="AG18" s="14">
        <f>AA18*'2'!K20</f>
        <v>0</v>
      </c>
      <c r="AH18" s="14">
        <f>AE18*'2'!K20</f>
        <v>0</v>
      </c>
      <c r="AI18" s="14">
        <f t="shared" si="2"/>
        <v>0</v>
      </c>
      <c r="AJ18" s="14">
        <f>AA18*'2'!J20</f>
        <v>0</v>
      </c>
      <c r="AK18" s="14">
        <f>AE18*'2'!J20</f>
        <v>0</v>
      </c>
      <c r="AL18" s="14">
        <f t="shared" si="3"/>
        <v>0</v>
      </c>
      <c r="AM18" s="161">
        <f>AF18*'2'!BN20</f>
        <v>0</v>
      </c>
      <c r="AN18" s="161">
        <f>AF18*'2'!BM20</f>
        <v>0</v>
      </c>
    </row>
    <row r="19" spans="1:40">
      <c r="A19" s="223" t="s">
        <v>63</v>
      </c>
      <c r="B19" s="41">
        <f>分析シート!C24</f>
        <v>0</v>
      </c>
      <c r="C19" s="41">
        <f>SUMIF('4'!$D$3:$D$33,'3'!A19,'4'!$G$3:$G$33)</f>
        <v>0</v>
      </c>
      <c r="D19" s="41">
        <f>分析シート!C24*'2'!C21+SUMIF('4'!$D$3:$D$33,'3'!A19,'4'!$I$3:$I$33)</f>
        <v>0</v>
      </c>
      <c r="E19" s="41">
        <f>分析シート!C24*'2'!E21+SUMIF('4'!$D$3:$D$33,'3'!A19,'4'!$K$3:$K$33)</f>
        <v>0</v>
      </c>
      <c r="F19" s="41">
        <f>分析シート!C24*'2'!D21+SUMIF('4'!$D$3:$D$33,'3'!A19,'4'!$G$3:$G$33)-SUMIF('4'!$D$3:$D$33,'3'!A19,'4'!$I$3:$I$33)</f>
        <v>0</v>
      </c>
      <c r="G19" s="14">
        <f>$D19*'2'!AZ21</f>
        <v>0</v>
      </c>
      <c r="H19" s="14">
        <f>$D19*'2'!BA21</f>
        <v>0</v>
      </c>
      <c r="I19" s="14">
        <f>$D19*'2'!BB21</f>
        <v>0</v>
      </c>
      <c r="J19" s="14">
        <f>$D19*'2'!BC21</f>
        <v>0</v>
      </c>
      <c r="K19" s="14">
        <f>$D19*'2'!BD21</f>
        <v>0</v>
      </c>
      <c r="L19" s="14">
        <f>$D19*'2'!BE21</f>
        <v>0</v>
      </c>
      <c r="M19" s="14">
        <f>$D19*'2'!BF21</f>
        <v>0</v>
      </c>
      <c r="N19" s="14">
        <f>$D19*'2'!BG21</f>
        <v>0</v>
      </c>
      <c r="O19" s="14">
        <f>$D19*'2'!BH21</f>
        <v>0</v>
      </c>
      <c r="P19" s="14">
        <f>$F19*'2'!AZ21</f>
        <v>0</v>
      </c>
      <c r="Q19" s="14">
        <f>$F19*'2'!BA21</f>
        <v>0</v>
      </c>
      <c r="R19" s="14">
        <f>$F19*'2'!BB21</f>
        <v>0</v>
      </c>
      <c r="S19" s="14">
        <f>$F19*'2'!BC21</f>
        <v>0</v>
      </c>
      <c r="T19" s="14">
        <f>$F19*'2'!BD21</f>
        <v>0</v>
      </c>
      <c r="U19" s="14">
        <f>$F19*'2'!BE21</f>
        <v>0</v>
      </c>
      <c r="V19" s="14">
        <f>$F19*'2'!BF21</f>
        <v>0</v>
      </c>
      <c r="W19" s="14">
        <f>$F19*'2'!BG21</f>
        <v>0</v>
      </c>
      <c r="X19" s="14">
        <f>$F19*'2'!BH21</f>
        <v>0</v>
      </c>
      <c r="Y19" s="14">
        <f t="shared" si="4"/>
        <v>0</v>
      </c>
      <c r="Z19" s="14">
        <f t="shared" si="5"/>
        <v>0</v>
      </c>
      <c r="AA19" s="14">
        <v>0</v>
      </c>
      <c r="AB19" s="14">
        <f t="shared" si="0"/>
        <v>0</v>
      </c>
      <c r="AC19" s="14">
        <f>AA19*'2'!F21</f>
        <v>0</v>
      </c>
      <c r="AD19" s="24"/>
      <c r="AE19" s="14">
        <f>$AD$3*'2'!I21</f>
        <v>0</v>
      </c>
      <c r="AF19" s="14">
        <f t="shared" si="1"/>
        <v>0</v>
      </c>
      <c r="AG19" s="14">
        <f>AA19*'2'!K21</f>
        <v>0</v>
      </c>
      <c r="AH19" s="14">
        <f>AE19*'2'!K21</f>
        <v>0</v>
      </c>
      <c r="AI19" s="14">
        <f t="shared" si="2"/>
        <v>0</v>
      </c>
      <c r="AJ19" s="14">
        <f>AA19*'2'!J21</f>
        <v>0</v>
      </c>
      <c r="AK19" s="14">
        <f>AE19*'2'!J21</f>
        <v>0</v>
      </c>
      <c r="AL19" s="14">
        <f t="shared" si="3"/>
        <v>0</v>
      </c>
      <c r="AM19" s="161">
        <f>AF19*'2'!BN21</f>
        <v>0</v>
      </c>
      <c r="AN19" s="161">
        <f>AF19*'2'!BM21</f>
        <v>0</v>
      </c>
    </row>
    <row r="20" spans="1:40">
      <c r="A20" s="223" t="s">
        <v>65</v>
      </c>
      <c r="B20" s="41">
        <f>分析シート!C25</f>
        <v>0</v>
      </c>
      <c r="C20" s="41">
        <f>SUMIF('4'!$D$3:$D$33,'3'!A20,'4'!$G$3:$G$33)</f>
        <v>0</v>
      </c>
      <c r="D20" s="41">
        <f>分析シート!C25*'2'!C22+SUMIF('4'!$D$3:$D$33,'3'!A20,'4'!$I$3:$I$33)</f>
        <v>0</v>
      </c>
      <c r="E20" s="41">
        <f>分析シート!C25*'2'!E22+SUMIF('4'!$D$3:$D$33,'3'!A20,'4'!$K$3:$K$33)</f>
        <v>0</v>
      </c>
      <c r="F20" s="41">
        <f>分析シート!C25*'2'!D22+SUMIF('4'!$D$3:$D$33,'3'!A20,'4'!$G$3:$G$33)-SUMIF('4'!$D$3:$D$33,'3'!A20,'4'!$I$3:$I$33)</f>
        <v>0</v>
      </c>
      <c r="G20" s="14">
        <f>$D20*'2'!AZ22</f>
        <v>0</v>
      </c>
      <c r="H20" s="14">
        <f>$D20*'2'!BA22</f>
        <v>0</v>
      </c>
      <c r="I20" s="14">
        <f>$D20*'2'!BB22</f>
        <v>0</v>
      </c>
      <c r="J20" s="14">
        <f>$D20*'2'!BC22</f>
        <v>0</v>
      </c>
      <c r="K20" s="14">
        <f>$D20*'2'!BD22</f>
        <v>0</v>
      </c>
      <c r="L20" s="14">
        <f>$D20*'2'!BE22</f>
        <v>0</v>
      </c>
      <c r="M20" s="14">
        <f>$D20*'2'!BF22</f>
        <v>0</v>
      </c>
      <c r="N20" s="14">
        <f>$D20*'2'!BG22</f>
        <v>0</v>
      </c>
      <c r="O20" s="14">
        <f>$D20*'2'!BH22</f>
        <v>0</v>
      </c>
      <c r="P20" s="14">
        <f>$F20*'2'!AZ22</f>
        <v>0</v>
      </c>
      <c r="Q20" s="14">
        <f>$F20*'2'!BA22</f>
        <v>0</v>
      </c>
      <c r="R20" s="14">
        <f>$F20*'2'!BB22</f>
        <v>0</v>
      </c>
      <c r="S20" s="14">
        <f>$F20*'2'!BC22</f>
        <v>0</v>
      </c>
      <c r="T20" s="14">
        <f>$F20*'2'!BD22</f>
        <v>0</v>
      </c>
      <c r="U20" s="14">
        <f>$F20*'2'!BE22</f>
        <v>0</v>
      </c>
      <c r="V20" s="14">
        <f>$F20*'2'!BF22</f>
        <v>0</v>
      </c>
      <c r="W20" s="14">
        <f>$F20*'2'!BG22</f>
        <v>0</v>
      </c>
      <c r="X20" s="14">
        <f>$F20*'2'!BH22</f>
        <v>0</v>
      </c>
      <c r="Y20" s="14">
        <f t="shared" si="4"/>
        <v>0</v>
      </c>
      <c r="Z20" s="14">
        <f t="shared" si="5"/>
        <v>0</v>
      </c>
      <c r="AA20" s="14">
        <v>0</v>
      </c>
      <c r="AB20" s="14">
        <f t="shared" si="0"/>
        <v>0</v>
      </c>
      <c r="AC20" s="14">
        <f>AA20*'2'!F22</f>
        <v>0</v>
      </c>
      <c r="AD20" s="24"/>
      <c r="AE20" s="14">
        <f>$AD$3*'2'!I22</f>
        <v>0</v>
      </c>
      <c r="AF20" s="14">
        <f t="shared" si="1"/>
        <v>0</v>
      </c>
      <c r="AG20" s="14">
        <f>AA20*'2'!K22</f>
        <v>0</v>
      </c>
      <c r="AH20" s="14">
        <f>AE20*'2'!K22</f>
        <v>0</v>
      </c>
      <c r="AI20" s="14">
        <f t="shared" si="2"/>
        <v>0</v>
      </c>
      <c r="AJ20" s="14">
        <f>AA20*'2'!J22</f>
        <v>0</v>
      </c>
      <c r="AK20" s="14">
        <f>AE20*'2'!J22</f>
        <v>0</v>
      </c>
      <c r="AL20" s="14">
        <f t="shared" si="3"/>
        <v>0</v>
      </c>
      <c r="AM20" s="161">
        <f>AF20*'2'!BN22</f>
        <v>0</v>
      </c>
      <c r="AN20" s="161">
        <f>AF20*'2'!BM22</f>
        <v>0</v>
      </c>
    </row>
    <row r="21" spans="1:40">
      <c r="A21" s="223" t="s">
        <v>66</v>
      </c>
      <c r="B21" s="41">
        <f>分析シート!C26</f>
        <v>0</v>
      </c>
      <c r="C21" s="41">
        <f>SUMIF('4'!$D$3:$D$33,'3'!A21,'4'!$G$3:$G$33)</f>
        <v>0</v>
      </c>
      <c r="D21" s="41">
        <f>分析シート!C26*'2'!C23+SUMIF('4'!$D$3:$D$33,'3'!A21,'4'!$I$3:$I$33)</f>
        <v>0</v>
      </c>
      <c r="E21" s="41">
        <f>分析シート!C26*'2'!E23+SUMIF('4'!$D$3:$D$33,'3'!A21,'4'!$K$3:$K$33)</f>
        <v>0</v>
      </c>
      <c r="F21" s="41">
        <f>分析シート!C26*'2'!D23+SUMIF('4'!$D$3:$D$33,'3'!A21,'4'!$G$3:$G$33)-SUMIF('4'!$D$3:$D$33,'3'!A21,'4'!$I$3:$I$33)</f>
        <v>0</v>
      </c>
      <c r="G21" s="14">
        <f>$D21*'2'!AZ23</f>
        <v>0</v>
      </c>
      <c r="H21" s="14">
        <f>$D21*'2'!BA23</f>
        <v>0</v>
      </c>
      <c r="I21" s="14">
        <f>$D21*'2'!BB23</f>
        <v>0</v>
      </c>
      <c r="J21" s="14">
        <f>$D21*'2'!BC23</f>
        <v>0</v>
      </c>
      <c r="K21" s="14">
        <f>$D21*'2'!BD23</f>
        <v>0</v>
      </c>
      <c r="L21" s="14">
        <f>$D21*'2'!BE23</f>
        <v>0</v>
      </c>
      <c r="M21" s="14">
        <f>$D21*'2'!BF23</f>
        <v>0</v>
      </c>
      <c r="N21" s="14">
        <f>$D21*'2'!BG23</f>
        <v>0</v>
      </c>
      <c r="O21" s="14">
        <f>$D21*'2'!BH23</f>
        <v>0</v>
      </c>
      <c r="P21" s="14">
        <f>$F21*'2'!AZ23</f>
        <v>0</v>
      </c>
      <c r="Q21" s="14">
        <f>$F21*'2'!BA23</f>
        <v>0</v>
      </c>
      <c r="R21" s="14">
        <f>$F21*'2'!BB23</f>
        <v>0</v>
      </c>
      <c r="S21" s="14">
        <f>$F21*'2'!BC23</f>
        <v>0</v>
      </c>
      <c r="T21" s="14">
        <f>$F21*'2'!BD23</f>
        <v>0</v>
      </c>
      <c r="U21" s="14">
        <f>$F21*'2'!BE23</f>
        <v>0</v>
      </c>
      <c r="V21" s="14">
        <f>$F21*'2'!BF23</f>
        <v>0</v>
      </c>
      <c r="W21" s="14">
        <f>$F21*'2'!BG23</f>
        <v>0</v>
      </c>
      <c r="X21" s="14">
        <f>$F21*'2'!BH23</f>
        <v>0</v>
      </c>
      <c r="Y21" s="14">
        <f t="shared" si="4"/>
        <v>0</v>
      </c>
      <c r="Z21" s="14">
        <f t="shared" si="5"/>
        <v>0</v>
      </c>
      <c r="AA21" s="14">
        <v>0</v>
      </c>
      <c r="AB21" s="14">
        <f t="shared" si="0"/>
        <v>0</v>
      </c>
      <c r="AC21" s="14">
        <f>AA21*'2'!F23</f>
        <v>0</v>
      </c>
      <c r="AD21" s="24"/>
      <c r="AE21" s="14">
        <f>$AD$3*'2'!I23</f>
        <v>0</v>
      </c>
      <c r="AF21" s="14">
        <f t="shared" si="1"/>
        <v>0</v>
      </c>
      <c r="AG21" s="14">
        <f>AA21*'2'!K23</f>
        <v>0</v>
      </c>
      <c r="AH21" s="14">
        <f>AE21*'2'!K23</f>
        <v>0</v>
      </c>
      <c r="AI21" s="14">
        <f t="shared" si="2"/>
        <v>0</v>
      </c>
      <c r="AJ21" s="14">
        <f>AA21*'2'!J23</f>
        <v>0</v>
      </c>
      <c r="AK21" s="14">
        <f>AE21*'2'!J23</f>
        <v>0</v>
      </c>
      <c r="AL21" s="14">
        <f t="shared" si="3"/>
        <v>0</v>
      </c>
      <c r="AM21" s="161">
        <f>AF21*'2'!BN23</f>
        <v>0</v>
      </c>
      <c r="AN21" s="161">
        <f>AF21*'2'!BM23</f>
        <v>0</v>
      </c>
    </row>
    <row r="22" spans="1:40">
      <c r="A22" s="223" t="s">
        <v>67</v>
      </c>
      <c r="B22" s="41">
        <f>分析シート!C27</f>
        <v>0</v>
      </c>
      <c r="C22" s="41">
        <f>SUMIF('4'!$D$3:$D$33,'3'!A22,'4'!$G$3:$G$33)</f>
        <v>0</v>
      </c>
      <c r="D22" s="41">
        <f>分析シート!C27*'2'!C24+SUMIF('4'!$D$3:$D$33,'3'!A22,'4'!$I$3:$I$33)</f>
        <v>0</v>
      </c>
      <c r="E22" s="41">
        <f>分析シート!C27*'2'!E24+SUMIF('4'!$D$3:$D$33,'3'!A22,'4'!$K$3:$K$33)</f>
        <v>0</v>
      </c>
      <c r="F22" s="41">
        <f>分析シート!C27*'2'!D24+SUMIF('4'!$D$3:$D$33,'3'!A22,'4'!$G$3:$G$33)-SUMIF('4'!$D$3:$D$33,'3'!A22,'4'!$I$3:$I$33)</f>
        <v>0</v>
      </c>
      <c r="G22" s="14">
        <f>$D22*'2'!AZ24</f>
        <v>0</v>
      </c>
      <c r="H22" s="14">
        <f>$D22*'2'!BA24</f>
        <v>0</v>
      </c>
      <c r="I22" s="14">
        <f>$D22*'2'!BB24</f>
        <v>0</v>
      </c>
      <c r="J22" s="14">
        <f>$D22*'2'!BC24</f>
        <v>0</v>
      </c>
      <c r="K22" s="14">
        <f>$D22*'2'!BD24</f>
        <v>0</v>
      </c>
      <c r="L22" s="14">
        <f>$D22*'2'!BE24</f>
        <v>0</v>
      </c>
      <c r="M22" s="14">
        <f>$D22*'2'!BF24</f>
        <v>0</v>
      </c>
      <c r="N22" s="14">
        <f>$D22*'2'!BG24</f>
        <v>0</v>
      </c>
      <c r="O22" s="14">
        <f>$D22*'2'!BH24</f>
        <v>0</v>
      </c>
      <c r="P22" s="14">
        <f>$F22*'2'!AZ24</f>
        <v>0</v>
      </c>
      <c r="Q22" s="14">
        <f>$F22*'2'!BA24</f>
        <v>0</v>
      </c>
      <c r="R22" s="14">
        <f>$F22*'2'!BB24</f>
        <v>0</v>
      </c>
      <c r="S22" s="14">
        <f>$F22*'2'!BC24</f>
        <v>0</v>
      </c>
      <c r="T22" s="14">
        <f>$F22*'2'!BD24</f>
        <v>0</v>
      </c>
      <c r="U22" s="14">
        <f>$F22*'2'!BE24</f>
        <v>0</v>
      </c>
      <c r="V22" s="14">
        <f>$F22*'2'!BF24</f>
        <v>0</v>
      </c>
      <c r="W22" s="14">
        <f>$F22*'2'!BG24</f>
        <v>0</v>
      </c>
      <c r="X22" s="14">
        <f>$F22*'2'!BH24</f>
        <v>0</v>
      </c>
      <c r="Y22" s="14">
        <f t="shared" si="4"/>
        <v>0</v>
      </c>
      <c r="Z22" s="14">
        <f t="shared" si="5"/>
        <v>0</v>
      </c>
      <c r="AA22" s="14">
        <v>0</v>
      </c>
      <c r="AB22" s="14">
        <f t="shared" si="0"/>
        <v>0</v>
      </c>
      <c r="AC22" s="14">
        <f>AA22*'2'!F24</f>
        <v>0</v>
      </c>
      <c r="AD22" s="24"/>
      <c r="AE22" s="14">
        <f>$AD$3*'2'!I24</f>
        <v>0</v>
      </c>
      <c r="AF22" s="14">
        <f t="shared" si="1"/>
        <v>0</v>
      </c>
      <c r="AG22" s="14">
        <f>AA22*'2'!K24</f>
        <v>0</v>
      </c>
      <c r="AH22" s="14">
        <f>AE22*'2'!K24</f>
        <v>0</v>
      </c>
      <c r="AI22" s="14">
        <f t="shared" si="2"/>
        <v>0</v>
      </c>
      <c r="AJ22" s="14">
        <f>AA22*'2'!J24</f>
        <v>0</v>
      </c>
      <c r="AK22" s="14">
        <f>AE22*'2'!J24</f>
        <v>0</v>
      </c>
      <c r="AL22" s="14">
        <f t="shared" si="3"/>
        <v>0</v>
      </c>
      <c r="AM22" s="161">
        <f>AF22*'2'!BN24</f>
        <v>0</v>
      </c>
      <c r="AN22" s="161">
        <f>AF22*'2'!BM24</f>
        <v>0</v>
      </c>
    </row>
    <row r="23" spans="1:40">
      <c r="A23" s="223" t="s">
        <v>68</v>
      </c>
      <c r="B23" s="41">
        <f>分析シート!C28</f>
        <v>0</v>
      </c>
      <c r="C23" s="41">
        <f>SUMIF('4'!$D$3:$D$33,'3'!A23,'4'!$G$3:$G$33)</f>
        <v>0</v>
      </c>
      <c r="D23" s="41">
        <f>分析シート!C28*'2'!C25+SUMIF('4'!$D$3:$D$33,'3'!A23,'4'!$I$3:$I$33)</f>
        <v>0</v>
      </c>
      <c r="E23" s="41">
        <f>分析シート!C28*'2'!E25+SUMIF('4'!$D$3:$D$33,'3'!A23,'4'!$K$3:$K$33)</f>
        <v>0</v>
      </c>
      <c r="F23" s="41">
        <f>分析シート!C28*'2'!D25+SUMIF('4'!$D$3:$D$33,'3'!A23,'4'!$G$3:$G$33)-SUMIF('4'!$D$3:$D$33,'3'!A23,'4'!$I$3:$I$33)</f>
        <v>0</v>
      </c>
      <c r="G23" s="14">
        <f>$D23*'2'!AZ25</f>
        <v>0</v>
      </c>
      <c r="H23" s="14">
        <f>$D23*'2'!BA25</f>
        <v>0</v>
      </c>
      <c r="I23" s="14">
        <f>$D23*'2'!BB25</f>
        <v>0</v>
      </c>
      <c r="J23" s="14">
        <f>$D23*'2'!BC25</f>
        <v>0</v>
      </c>
      <c r="K23" s="14">
        <f>$D23*'2'!BD25</f>
        <v>0</v>
      </c>
      <c r="L23" s="14">
        <f>$D23*'2'!BE25</f>
        <v>0</v>
      </c>
      <c r="M23" s="14">
        <f>$D23*'2'!BF25</f>
        <v>0</v>
      </c>
      <c r="N23" s="14">
        <f>$D23*'2'!BG25</f>
        <v>0</v>
      </c>
      <c r="O23" s="14">
        <f>$D23*'2'!BH25</f>
        <v>0</v>
      </c>
      <c r="P23" s="14">
        <f>$F23*'2'!AZ25</f>
        <v>0</v>
      </c>
      <c r="Q23" s="14">
        <f>$F23*'2'!BA25</f>
        <v>0</v>
      </c>
      <c r="R23" s="14">
        <f>$F23*'2'!BB25</f>
        <v>0</v>
      </c>
      <c r="S23" s="14">
        <f>$F23*'2'!BC25</f>
        <v>0</v>
      </c>
      <c r="T23" s="14">
        <f>$F23*'2'!BD25</f>
        <v>0</v>
      </c>
      <c r="U23" s="14">
        <f>$F23*'2'!BE25</f>
        <v>0</v>
      </c>
      <c r="V23" s="14">
        <f>$F23*'2'!BF25</f>
        <v>0</v>
      </c>
      <c r="W23" s="14">
        <f>$F23*'2'!BG25</f>
        <v>0</v>
      </c>
      <c r="X23" s="14">
        <f>$F23*'2'!BH25</f>
        <v>0</v>
      </c>
      <c r="Y23" s="14">
        <f t="shared" si="4"/>
        <v>0</v>
      </c>
      <c r="Z23" s="14">
        <f t="shared" si="5"/>
        <v>0</v>
      </c>
      <c r="AA23" s="14">
        <v>0</v>
      </c>
      <c r="AB23" s="14">
        <f t="shared" si="0"/>
        <v>0</v>
      </c>
      <c r="AC23" s="14">
        <f>AA23*'2'!F25</f>
        <v>0</v>
      </c>
      <c r="AD23" s="24"/>
      <c r="AE23" s="14">
        <f>$AD$3*'2'!I25</f>
        <v>0</v>
      </c>
      <c r="AF23" s="14">
        <f t="shared" si="1"/>
        <v>0</v>
      </c>
      <c r="AG23" s="14">
        <f>AA23*'2'!K25</f>
        <v>0</v>
      </c>
      <c r="AH23" s="14">
        <f>AE23*'2'!K25</f>
        <v>0</v>
      </c>
      <c r="AI23" s="14">
        <f t="shared" si="2"/>
        <v>0</v>
      </c>
      <c r="AJ23" s="14">
        <f>AA23*'2'!J25</f>
        <v>0</v>
      </c>
      <c r="AK23" s="14">
        <f>AE23*'2'!J25</f>
        <v>0</v>
      </c>
      <c r="AL23" s="14">
        <f t="shared" si="3"/>
        <v>0</v>
      </c>
      <c r="AM23" s="161">
        <f>AF23*'2'!BN25</f>
        <v>0</v>
      </c>
      <c r="AN23" s="161">
        <f>AF23*'2'!BM25</f>
        <v>0</v>
      </c>
    </row>
    <row r="24" spans="1:40">
      <c r="A24" s="223" t="s">
        <v>70</v>
      </c>
      <c r="B24" s="41">
        <f>分析シート!C29</f>
        <v>0</v>
      </c>
      <c r="C24" s="41">
        <f>SUMIF('4'!$D$3:$D$33,'3'!A24,'4'!$G$3:$G$33)</f>
        <v>0</v>
      </c>
      <c r="D24" s="41">
        <f>分析シート!C29*'2'!C26+SUMIF('4'!$D$3:$D$33,'3'!A24,'4'!$I$3:$I$33)</f>
        <v>0</v>
      </c>
      <c r="E24" s="41">
        <f>分析シート!C29*'2'!E26+SUMIF('4'!$D$3:$D$33,'3'!A24,'4'!$K$3:$K$33)</f>
        <v>0</v>
      </c>
      <c r="F24" s="41">
        <f>分析シート!C29*'2'!D26+SUMIF('4'!$D$3:$D$33,'3'!A24,'4'!$G$3:$G$33)-SUMIF('4'!$D$3:$D$33,'3'!A24,'4'!$I$3:$I$33)</f>
        <v>0</v>
      </c>
      <c r="G24" s="14">
        <f>$D24*'2'!AZ26</f>
        <v>0</v>
      </c>
      <c r="H24" s="14">
        <f>$D24*'2'!BA26</f>
        <v>0</v>
      </c>
      <c r="I24" s="14">
        <f>$D24*'2'!BB26</f>
        <v>0</v>
      </c>
      <c r="J24" s="14">
        <f>$D24*'2'!BC26</f>
        <v>0</v>
      </c>
      <c r="K24" s="14">
        <f>$D24*'2'!BD26</f>
        <v>0</v>
      </c>
      <c r="L24" s="14">
        <f>$D24*'2'!BE26</f>
        <v>0</v>
      </c>
      <c r="M24" s="14">
        <f>$D24*'2'!BF26</f>
        <v>0</v>
      </c>
      <c r="N24" s="14">
        <f>$D24*'2'!BG26</f>
        <v>0</v>
      </c>
      <c r="O24" s="14">
        <f>$D24*'2'!BH26</f>
        <v>0</v>
      </c>
      <c r="P24" s="14">
        <f>$F24*'2'!AZ26</f>
        <v>0</v>
      </c>
      <c r="Q24" s="14">
        <f>$F24*'2'!BA26</f>
        <v>0</v>
      </c>
      <c r="R24" s="14">
        <f>$F24*'2'!BB26</f>
        <v>0</v>
      </c>
      <c r="S24" s="14">
        <f>$F24*'2'!BC26</f>
        <v>0</v>
      </c>
      <c r="T24" s="14">
        <f>$F24*'2'!BD26</f>
        <v>0</v>
      </c>
      <c r="U24" s="14">
        <f>$F24*'2'!BE26</f>
        <v>0</v>
      </c>
      <c r="V24" s="14">
        <f>$F24*'2'!BF26</f>
        <v>0</v>
      </c>
      <c r="W24" s="14">
        <f>$F24*'2'!BG26</f>
        <v>0</v>
      </c>
      <c r="X24" s="14">
        <f>$F24*'2'!BH26</f>
        <v>0</v>
      </c>
      <c r="Y24" s="14">
        <f t="shared" si="4"/>
        <v>0</v>
      </c>
      <c r="Z24" s="14">
        <f t="shared" si="5"/>
        <v>0</v>
      </c>
      <c r="AA24" s="14">
        <v>0</v>
      </c>
      <c r="AB24" s="14">
        <f t="shared" si="0"/>
        <v>0</v>
      </c>
      <c r="AC24" s="14">
        <f>AA24*'2'!F26</f>
        <v>0</v>
      </c>
      <c r="AD24" s="24"/>
      <c r="AE24" s="14">
        <f>$AD$3*'2'!I26</f>
        <v>0</v>
      </c>
      <c r="AF24" s="14">
        <f t="shared" si="1"/>
        <v>0</v>
      </c>
      <c r="AG24" s="14">
        <f>AA24*'2'!K26</f>
        <v>0</v>
      </c>
      <c r="AH24" s="14">
        <f>AE24*'2'!K26</f>
        <v>0</v>
      </c>
      <c r="AI24" s="14">
        <f t="shared" si="2"/>
        <v>0</v>
      </c>
      <c r="AJ24" s="14">
        <f>AA24*'2'!J26</f>
        <v>0</v>
      </c>
      <c r="AK24" s="14">
        <f>AE24*'2'!J26</f>
        <v>0</v>
      </c>
      <c r="AL24" s="14">
        <f t="shared" si="3"/>
        <v>0</v>
      </c>
      <c r="AM24" s="161">
        <f>AF24*'2'!BN26</f>
        <v>0</v>
      </c>
      <c r="AN24" s="161">
        <f>AF24*'2'!BM26</f>
        <v>0</v>
      </c>
    </row>
    <row r="25" spans="1:40">
      <c r="A25" s="223" t="s">
        <v>71</v>
      </c>
      <c r="B25" s="41">
        <f>分析シート!C30</f>
        <v>0</v>
      </c>
      <c r="C25" s="41">
        <f>SUMIF('4'!$D$3:$D$33,'3'!A25,'4'!$G$3:$G$33)</f>
        <v>0</v>
      </c>
      <c r="D25" s="41">
        <f>分析シート!C30*'2'!C27+SUMIF('4'!$D$3:$D$33,'3'!A25,'4'!$I$3:$I$33)</f>
        <v>0</v>
      </c>
      <c r="E25" s="41">
        <f>分析シート!C30*'2'!E27+SUMIF('4'!$D$3:$D$33,'3'!A25,'4'!$K$3:$K$33)</f>
        <v>0</v>
      </c>
      <c r="F25" s="41">
        <f>分析シート!C30*'2'!D27+SUMIF('4'!$D$3:$D$33,'3'!A25,'4'!$G$3:$G$33)-SUMIF('4'!$D$3:$D$33,'3'!A25,'4'!$I$3:$I$33)</f>
        <v>0</v>
      </c>
      <c r="G25" s="14">
        <f>$D25*'2'!AZ27</f>
        <v>0</v>
      </c>
      <c r="H25" s="14">
        <f>$D25*'2'!BA27</f>
        <v>0</v>
      </c>
      <c r="I25" s="14">
        <f>$D25*'2'!BB27</f>
        <v>0</v>
      </c>
      <c r="J25" s="14">
        <f>$D25*'2'!BC27</f>
        <v>0</v>
      </c>
      <c r="K25" s="14">
        <f>$D25*'2'!BD27</f>
        <v>0</v>
      </c>
      <c r="L25" s="14">
        <f>$D25*'2'!BE27</f>
        <v>0</v>
      </c>
      <c r="M25" s="14">
        <f>$D25*'2'!BF27</f>
        <v>0</v>
      </c>
      <c r="N25" s="14">
        <f>$D25*'2'!BG27</f>
        <v>0</v>
      </c>
      <c r="O25" s="14">
        <f>$D25*'2'!BH27</f>
        <v>0</v>
      </c>
      <c r="P25" s="14">
        <f>$F25*'2'!AZ27</f>
        <v>0</v>
      </c>
      <c r="Q25" s="14">
        <f>$F25*'2'!BA27</f>
        <v>0</v>
      </c>
      <c r="R25" s="14">
        <f>$F25*'2'!BB27</f>
        <v>0</v>
      </c>
      <c r="S25" s="14">
        <f>$F25*'2'!BC27</f>
        <v>0</v>
      </c>
      <c r="T25" s="14">
        <f>$F25*'2'!BD27</f>
        <v>0</v>
      </c>
      <c r="U25" s="14">
        <f>$F25*'2'!BE27</f>
        <v>0</v>
      </c>
      <c r="V25" s="14">
        <f>$F25*'2'!BF27</f>
        <v>0</v>
      </c>
      <c r="W25" s="14">
        <f>$F25*'2'!BG27</f>
        <v>0</v>
      </c>
      <c r="X25" s="14">
        <f>$F25*'2'!BH27</f>
        <v>0</v>
      </c>
      <c r="Y25" s="14">
        <f t="shared" si="4"/>
        <v>0</v>
      </c>
      <c r="Z25" s="14">
        <f t="shared" si="5"/>
        <v>0</v>
      </c>
      <c r="AA25" s="14">
        <v>0</v>
      </c>
      <c r="AB25" s="14">
        <f t="shared" si="0"/>
        <v>0</v>
      </c>
      <c r="AC25" s="14">
        <f>AA25*'2'!F27</f>
        <v>0</v>
      </c>
      <c r="AD25" s="24"/>
      <c r="AE25" s="14">
        <f>$AD$3*'2'!I27</f>
        <v>0</v>
      </c>
      <c r="AF25" s="14">
        <f t="shared" si="1"/>
        <v>0</v>
      </c>
      <c r="AG25" s="14">
        <f>AA25*'2'!K27</f>
        <v>0</v>
      </c>
      <c r="AH25" s="14">
        <f>AE25*'2'!K27</f>
        <v>0</v>
      </c>
      <c r="AI25" s="14">
        <f t="shared" si="2"/>
        <v>0</v>
      </c>
      <c r="AJ25" s="14">
        <f>AA25*'2'!J27</f>
        <v>0</v>
      </c>
      <c r="AK25" s="14">
        <f>AE25*'2'!J27</f>
        <v>0</v>
      </c>
      <c r="AL25" s="14">
        <f t="shared" si="3"/>
        <v>0</v>
      </c>
      <c r="AM25" s="161">
        <f>AF25*'2'!BN27</f>
        <v>0</v>
      </c>
      <c r="AN25" s="161">
        <f>AF25*'2'!BM27</f>
        <v>0</v>
      </c>
    </row>
    <row r="26" spans="1:40">
      <c r="A26" s="223" t="s">
        <v>72</v>
      </c>
      <c r="B26" s="41">
        <f>分析シート!C31</f>
        <v>0</v>
      </c>
      <c r="C26" s="41">
        <f>SUMIF('4'!$D$3:$D$33,'3'!A26,'4'!$G$3:$G$33)</f>
        <v>0</v>
      </c>
      <c r="D26" s="41">
        <f>分析シート!C31*'2'!C28+SUMIF('4'!$D$3:$D$33,'3'!A26,'4'!$I$3:$I$33)</f>
        <v>0</v>
      </c>
      <c r="E26" s="41">
        <f>分析シート!C31*'2'!E28+SUMIF('4'!$D$3:$D$33,'3'!A26,'4'!$K$3:$K$33)</f>
        <v>0</v>
      </c>
      <c r="F26" s="41">
        <f>分析シート!C31*'2'!D28+SUMIF('4'!$D$3:$D$33,'3'!A26,'4'!$G$3:$G$33)-SUMIF('4'!$D$3:$D$33,'3'!A26,'4'!$I$3:$I$33)</f>
        <v>0</v>
      </c>
      <c r="G26" s="14">
        <f>$D26*'2'!AZ28</f>
        <v>0</v>
      </c>
      <c r="H26" s="14">
        <f>$D26*'2'!BA28</f>
        <v>0</v>
      </c>
      <c r="I26" s="14">
        <f>$D26*'2'!BB28</f>
        <v>0</v>
      </c>
      <c r="J26" s="14">
        <f>$D26*'2'!BC28</f>
        <v>0</v>
      </c>
      <c r="K26" s="14">
        <f>$D26*'2'!BD28</f>
        <v>0</v>
      </c>
      <c r="L26" s="14">
        <f>$D26*'2'!BE28</f>
        <v>0</v>
      </c>
      <c r="M26" s="14">
        <f>$D26*'2'!BF28</f>
        <v>0</v>
      </c>
      <c r="N26" s="14">
        <f>$D26*'2'!BG28</f>
        <v>0</v>
      </c>
      <c r="O26" s="14">
        <f>$D26*'2'!BH28</f>
        <v>0</v>
      </c>
      <c r="P26" s="14">
        <f>$F26*'2'!AZ28</f>
        <v>0</v>
      </c>
      <c r="Q26" s="14">
        <f>$F26*'2'!BA28</f>
        <v>0</v>
      </c>
      <c r="R26" s="14">
        <f>$F26*'2'!BB28</f>
        <v>0</v>
      </c>
      <c r="S26" s="14">
        <f>$F26*'2'!BC28</f>
        <v>0</v>
      </c>
      <c r="T26" s="14">
        <f>$F26*'2'!BD28</f>
        <v>0</v>
      </c>
      <c r="U26" s="14">
        <f>$F26*'2'!BE28</f>
        <v>0</v>
      </c>
      <c r="V26" s="14">
        <f>$F26*'2'!BF28</f>
        <v>0</v>
      </c>
      <c r="W26" s="14">
        <f>$F26*'2'!BG28</f>
        <v>0</v>
      </c>
      <c r="X26" s="14">
        <f>$F26*'2'!BH28</f>
        <v>0</v>
      </c>
      <c r="Y26" s="162">
        <f t="shared" si="4"/>
        <v>0</v>
      </c>
      <c r="Z26" s="14">
        <f t="shared" si="5"/>
        <v>0</v>
      </c>
      <c r="AA26" s="14">
        <v>0</v>
      </c>
      <c r="AB26" s="14">
        <f t="shared" si="0"/>
        <v>0</v>
      </c>
      <c r="AC26" s="14">
        <f>AA26*'2'!F28</f>
        <v>0</v>
      </c>
      <c r="AD26" s="24"/>
      <c r="AE26" s="14">
        <f>$AD$3*'2'!I28</f>
        <v>0</v>
      </c>
      <c r="AF26" s="14">
        <f t="shared" si="1"/>
        <v>0</v>
      </c>
      <c r="AG26" s="14">
        <f>AA26*'2'!K28</f>
        <v>0</v>
      </c>
      <c r="AH26" s="14">
        <f>AE26*'2'!K28</f>
        <v>0</v>
      </c>
      <c r="AI26" s="14">
        <f t="shared" si="2"/>
        <v>0</v>
      </c>
      <c r="AJ26" s="14">
        <f>AA26*'2'!J28</f>
        <v>0</v>
      </c>
      <c r="AK26" s="14">
        <f>AE26*'2'!J28</f>
        <v>0</v>
      </c>
      <c r="AL26" s="14">
        <f t="shared" si="3"/>
        <v>0</v>
      </c>
      <c r="AM26" s="161">
        <f>AF26*'2'!BN28</f>
        <v>0</v>
      </c>
      <c r="AN26" s="161">
        <f>AF26*'2'!BM28</f>
        <v>0</v>
      </c>
    </row>
    <row r="27" spans="1:40">
      <c r="A27" s="223" t="s">
        <v>73</v>
      </c>
      <c r="B27" s="41">
        <f>分析シート!C32</f>
        <v>0</v>
      </c>
      <c r="C27" s="41">
        <f>SUMIF('4'!$D$3:$D$33,'3'!A27,'4'!$G$3:$G$33)</f>
        <v>0</v>
      </c>
      <c r="D27" s="41">
        <f>分析シート!C32*'2'!C29+SUMIF('4'!$D$3:$D$33,'3'!A27,'4'!$I$3:$I$33)</f>
        <v>0</v>
      </c>
      <c r="E27" s="41">
        <f>分析シート!C32*'2'!E29+SUMIF('4'!$D$3:$D$33,'3'!A27,'4'!$K$3:$K$33)</f>
        <v>0</v>
      </c>
      <c r="F27" s="41">
        <f>分析シート!C32*'2'!D29+SUMIF('4'!$D$3:$D$33,'3'!A27,'4'!$G$3:$G$33)-SUMIF('4'!$D$3:$D$33,'3'!A27,'4'!$I$3:$I$33)</f>
        <v>0</v>
      </c>
      <c r="G27" s="53"/>
      <c r="H27" s="53"/>
      <c r="I27" s="14">
        <f>$D27*'2'!BB29</f>
        <v>0</v>
      </c>
      <c r="J27" s="14">
        <f>$D27*'2'!BC29</f>
        <v>0</v>
      </c>
      <c r="K27" s="14">
        <f>$D27*'2'!BD29</f>
        <v>0</v>
      </c>
      <c r="L27" s="14">
        <f>$D27*'2'!BE29</f>
        <v>0</v>
      </c>
      <c r="M27" s="14">
        <f>$D27*'2'!BF29</f>
        <v>0</v>
      </c>
      <c r="N27" s="14">
        <f>$D27*'2'!BG29</f>
        <v>0</v>
      </c>
      <c r="O27" s="14">
        <f>$D27*'2'!BH29</f>
        <v>0</v>
      </c>
      <c r="P27" s="53"/>
      <c r="Q27" s="53"/>
      <c r="R27" s="14">
        <f>$F27*'2'!BB29</f>
        <v>0</v>
      </c>
      <c r="S27" s="14">
        <f>$F27*'2'!BC29</f>
        <v>0</v>
      </c>
      <c r="T27" s="14">
        <f>$F27*'2'!BD29</f>
        <v>0</v>
      </c>
      <c r="U27" s="14">
        <f>$F27*'2'!BE29</f>
        <v>0</v>
      </c>
      <c r="V27" s="14">
        <f>$F27*'2'!BF29</f>
        <v>0</v>
      </c>
      <c r="W27" s="14">
        <f>$F27*'2'!BG29</f>
        <v>0</v>
      </c>
      <c r="X27" s="14">
        <f>$F27*'2'!BH29</f>
        <v>0</v>
      </c>
      <c r="Y27" s="14">
        <f>D27+SUM(G3:H40,P3:Q40)*'2'!C29</f>
        <v>0</v>
      </c>
      <c r="Z27" s="39">
        <f t="shared" si="5"/>
        <v>0</v>
      </c>
      <c r="AA27" s="14">
        <v>0</v>
      </c>
      <c r="AB27" s="14">
        <f t="shared" si="0"/>
        <v>0</v>
      </c>
      <c r="AC27" s="14">
        <f>AA27*'2'!F29</f>
        <v>0</v>
      </c>
      <c r="AD27" s="24"/>
      <c r="AE27" s="14">
        <f>$AD$3*'2'!I29</f>
        <v>0</v>
      </c>
      <c r="AF27" s="14">
        <f t="shared" si="1"/>
        <v>0</v>
      </c>
      <c r="AG27" s="14">
        <f>AA27*'2'!K29</f>
        <v>0</v>
      </c>
      <c r="AH27" s="14">
        <f>AE27*'2'!K29</f>
        <v>0</v>
      </c>
      <c r="AI27" s="14">
        <f t="shared" si="2"/>
        <v>0</v>
      </c>
      <c r="AJ27" s="14">
        <f>AA27*'2'!J29</f>
        <v>0</v>
      </c>
      <c r="AK27" s="14">
        <f>AE27*'2'!J29</f>
        <v>0</v>
      </c>
      <c r="AL27" s="14">
        <f t="shared" si="3"/>
        <v>0</v>
      </c>
      <c r="AM27" s="161">
        <f>AF27*'2'!BN29</f>
        <v>0</v>
      </c>
      <c r="AN27" s="161">
        <f>AF27*'2'!BM29</f>
        <v>0</v>
      </c>
    </row>
    <row r="28" spans="1:40">
      <c r="A28" s="223" t="s">
        <v>76</v>
      </c>
      <c r="B28" s="41">
        <f>分析シート!C33</f>
        <v>0</v>
      </c>
      <c r="C28" s="41">
        <f>SUMIF('4'!$D$3:$D$33,'3'!A28,'4'!$G$3:$G$33)</f>
        <v>0</v>
      </c>
      <c r="D28" s="41">
        <f>分析シート!C33*'2'!C30+SUMIF('4'!$D$3:$D$33,'3'!A28,'4'!$I$3:$I$33)</f>
        <v>0</v>
      </c>
      <c r="E28" s="41">
        <f>分析シート!C33*'2'!E30+SUMIF('4'!$D$3:$D$33,'3'!A28,'4'!$K$3:$K$33)</f>
        <v>0</v>
      </c>
      <c r="F28" s="41">
        <f>分析シート!C33*'2'!D30+SUMIF('4'!$D$3:$D$33,'3'!A28,'4'!$G$3:$G$33)-SUMIF('4'!$D$3:$D$33,'3'!A28,'4'!$I$3:$I$33)</f>
        <v>0</v>
      </c>
      <c r="G28" s="14">
        <f>$D28*'2'!AZ30</f>
        <v>0</v>
      </c>
      <c r="H28" s="14">
        <f>$D28*'2'!BA30</f>
        <v>0</v>
      </c>
      <c r="I28" s="14">
        <f>$D28*'2'!BB30</f>
        <v>0</v>
      </c>
      <c r="J28" s="14">
        <f>$D28*'2'!BC30</f>
        <v>0</v>
      </c>
      <c r="K28" s="14">
        <f>$D28*'2'!BD30</f>
        <v>0</v>
      </c>
      <c r="L28" s="14">
        <f>$D28*'2'!BE30</f>
        <v>0</v>
      </c>
      <c r="M28" s="14">
        <f>$D28*'2'!BF30</f>
        <v>0</v>
      </c>
      <c r="N28" s="14">
        <f>$D28*'2'!BG30</f>
        <v>0</v>
      </c>
      <c r="O28" s="14">
        <f>$D28*'2'!BH30</f>
        <v>0</v>
      </c>
      <c r="P28" s="14">
        <f>$F28*'2'!AZ30</f>
        <v>0</v>
      </c>
      <c r="Q28" s="14">
        <f>$F28*'2'!BA30</f>
        <v>0</v>
      </c>
      <c r="R28" s="14">
        <f>$F28*'2'!BB30</f>
        <v>0</v>
      </c>
      <c r="S28" s="14">
        <f>$F28*'2'!BC30</f>
        <v>0</v>
      </c>
      <c r="T28" s="14">
        <f>$F28*'2'!BD30</f>
        <v>0</v>
      </c>
      <c r="U28" s="14">
        <f>$F28*'2'!BE30</f>
        <v>0</v>
      </c>
      <c r="V28" s="14">
        <f>$F28*'2'!BF30</f>
        <v>0</v>
      </c>
      <c r="W28" s="14">
        <f>$F28*'2'!BG30</f>
        <v>0</v>
      </c>
      <c r="X28" s="14">
        <f>$F28*'2'!BH30</f>
        <v>0</v>
      </c>
      <c r="Y28" s="14">
        <f>D28-SUM(G28:O28)</f>
        <v>0</v>
      </c>
      <c r="Z28" s="39">
        <f t="shared" si="5"/>
        <v>0</v>
      </c>
      <c r="AA28" s="14">
        <v>0</v>
      </c>
      <c r="AB28" s="14">
        <f t="shared" si="0"/>
        <v>0</v>
      </c>
      <c r="AC28" s="14">
        <f>AA28*'2'!F30</f>
        <v>0</v>
      </c>
      <c r="AD28" s="24"/>
      <c r="AE28" s="14">
        <f>$AD$3*'2'!I30</f>
        <v>0</v>
      </c>
      <c r="AF28" s="14">
        <f t="shared" si="1"/>
        <v>0</v>
      </c>
      <c r="AG28" s="14">
        <f>AA28*'2'!K30</f>
        <v>0</v>
      </c>
      <c r="AH28" s="14">
        <f>AE28*'2'!K30</f>
        <v>0</v>
      </c>
      <c r="AI28" s="14">
        <f t="shared" si="2"/>
        <v>0</v>
      </c>
      <c r="AJ28" s="14">
        <f>AA28*'2'!J30</f>
        <v>0</v>
      </c>
      <c r="AK28" s="14">
        <f>AE28*'2'!J30</f>
        <v>0</v>
      </c>
      <c r="AL28" s="14">
        <f t="shared" si="3"/>
        <v>0</v>
      </c>
      <c r="AM28" s="161">
        <f>AF28*'2'!BN30</f>
        <v>0</v>
      </c>
      <c r="AN28" s="161">
        <f>AF28*'2'!BM30</f>
        <v>0</v>
      </c>
    </row>
    <row r="29" spans="1:40">
      <c r="A29" s="223" t="s">
        <v>77</v>
      </c>
      <c r="B29" s="41">
        <f>分析シート!C34</f>
        <v>0</v>
      </c>
      <c r="C29" s="41">
        <f>SUMIF('4'!$D$3:$D$33,'3'!A29,'4'!$G$3:$G$33)</f>
        <v>0</v>
      </c>
      <c r="D29" s="41">
        <f>分析シート!C34*'2'!C31+SUMIF('4'!$D$3:$D$33,'3'!A29,'4'!$I$3:$I$33)</f>
        <v>0</v>
      </c>
      <c r="E29" s="41">
        <f>分析シート!C34*'2'!E31+SUMIF('4'!$D$3:$D$33,'3'!A29,'4'!$K$3:$K$33)</f>
        <v>0</v>
      </c>
      <c r="F29" s="41">
        <f>分析シート!C34*'2'!D31+SUMIF('4'!$D$3:$D$33,'3'!A29,'4'!$G$3:$G$33)-SUMIF('4'!$D$3:$D$33,'3'!A29,'4'!$I$3:$I$33)</f>
        <v>0</v>
      </c>
      <c r="G29" s="14">
        <f>$D29*'2'!AZ31</f>
        <v>0</v>
      </c>
      <c r="H29" s="14">
        <f>$D29*'2'!BA31</f>
        <v>0</v>
      </c>
      <c r="I29" s="14">
        <f>$D29*'2'!BB31</f>
        <v>0</v>
      </c>
      <c r="J29" s="14">
        <f>$D29*'2'!BC31</f>
        <v>0</v>
      </c>
      <c r="K29" s="14">
        <f>$D29*'2'!BD31</f>
        <v>0</v>
      </c>
      <c r="L29" s="14">
        <f>$D29*'2'!BE31</f>
        <v>0</v>
      </c>
      <c r="M29" s="14">
        <f>$D29*'2'!BF31</f>
        <v>0</v>
      </c>
      <c r="N29" s="14">
        <f>$D29*'2'!BG31</f>
        <v>0</v>
      </c>
      <c r="O29" s="14">
        <f>$D29*'2'!BH31</f>
        <v>0</v>
      </c>
      <c r="P29" s="14">
        <f>$F29*'2'!AZ31</f>
        <v>0</v>
      </c>
      <c r="Q29" s="14">
        <f>$F29*'2'!BA31</f>
        <v>0</v>
      </c>
      <c r="R29" s="14">
        <f>$F29*'2'!BB31</f>
        <v>0</v>
      </c>
      <c r="S29" s="14">
        <f>$F29*'2'!BC31</f>
        <v>0</v>
      </c>
      <c r="T29" s="14">
        <f>$F29*'2'!BD31</f>
        <v>0</v>
      </c>
      <c r="U29" s="14">
        <f>$F29*'2'!BE31</f>
        <v>0</v>
      </c>
      <c r="V29" s="14">
        <f>$F29*'2'!BF31</f>
        <v>0</v>
      </c>
      <c r="W29" s="14">
        <f>$F29*'2'!BG31</f>
        <v>0</v>
      </c>
      <c r="X29" s="14">
        <f>$F29*'2'!BH31</f>
        <v>0</v>
      </c>
      <c r="Y29" s="14">
        <f>D29-SUM(G29:O29)</f>
        <v>0</v>
      </c>
      <c r="Z29" s="39">
        <f t="shared" si="5"/>
        <v>0</v>
      </c>
      <c r="AA29" s="14">
        <v>0</v>
      </c>
      <c r="AB29" s="14">
        <f t="shared" si="0"/>
        <v>0</v>
      </c>
      <c r="AC29" s="14">
        <f>AA29*'2'!F31</f>
        <v>0</v>
      </c>
      <c r="AD29" s="24"/>
      <c r="AE29" s="14">
        <f>$AD$3*'2'!I31</f>
        <v>0</v>
      </c>
      <c r="AF29" s="14">
        <f t="shared" si="1"/>
        <v>0</v>
      </c>
      <c r="AG29" s="14">
        <f>AA29*'2'!K31</f>
        <v>0</v>
      </c>
      <c r="AH29" s="14">
        <f>AE29*'2'!K31</f>
        <v>0</v>
      </c>
      <c r="AI29" s="14">
        <f t="shared" si="2"/>
        <v>0</v>
      </c>
      <c r="AJ29" s="14">
        <f>AA29*'2'!J31</f>
        <v>0</v>
      </c>
      <c r="AK29" s="14">
        <f>AE29*'2'!J31</f>
        <v>0</v>
      </c>
      <c r="AL29" s="14">
        <f t="shared" si="3"/>
        <v>0</v>
      </c>
      <c r="AM29" s="161">
        <f>AF29*'2'!BN31</f>
        <v>0</v>
      </c>
      <c r="AN29" s="161">
        <f>AF29*'2'!BM31</f>
        <v>0</v>
      </c>
    </row>
    <row r="30" spans="1:40">
      <c r="A30" s="223" t="s">
        <v>78</v>
      </c>
      <c r="B30" s="41">
        <f>分析シート!C35</f>
        <v>0</v>
      </c>
      <c r="C30" s="41">
        <f>SUMIF('4'!$D$3:$D$33,'3'!A30,'4'!$G$3:$G$33)</f>
        <v>0</v>
      </c>
      <c r="D30" s="41">
        <f>分析シート!C35*'2'!C32+SUMIF('4'!$D$3:$D$33,'3'!A30,'4'!$I$3:$I$33)</f>
        <v>0</v>
      </c>
      <c r="E30" s="41">
        <f>分析シート!C35*'2'!E32+SUMIF('4'!$D$3:$D$33,'3'!A30,'4'!$K$3:$K$33)</f>
        <v>0</v>
      </c>
      <c r="F30" s="41">
        <f>分析シート!C35*'2'!D32+SUMIF('4'!$D$3:$D$33,'3'!A30,'4'!$G$3:$G$33)-SUMIF('4'!$D$3:$D$33,'3'!A30,'4'!$I$3:$I$33)</f>
        <v>0</v>
      </c>
      <c r="G30" s="14">
        <f>$D30*'2'!AZ32</f>
        <v>0</v>
      </c>
      <c r="H30" s="14">
        <f>$D30*'2'!BA32</f>
        <v>0</v>
      </c>
      <c r="I30" s="53"/>
      <c r="J30" s="53"/>
      <c r="K30" s="53"/>
      <c r="L30" s="53"/>
      <c r="M30" s="53"/>
      <c r="N30" s="53"/>
      <c r="O30" s="53"/>
      <c r="P30" s="14">
        <f>$F30*'2'!AZ32</f>
        <v>0</v>
      </c>
      <c r="Q30" s="14">
        <f>$F30*'2'!BA32</f>
        <v>0</v>
      </c>
      <c r="R30" s="53"/>
      <c r="S30" s="53"/>
      <c r="T30" s="53"/>
      <c r="U30" s="53"/>
      <c r="V30" s="53"/>
      <c r="W30" s="53"/>
      <c r="X30" s="163"/>
      <c r="Y30" s="14">
        <f>D30+SUM(I3:O40,R3:X40)*'2'!C32</f>
        <v>0</v>
      </c>
      <c r="Z30" s="39">
        <f t="shared" si="5"/>
        <v>0</v>
      </c>
      <c r="AA30" s="14">
        <v>0</v>
      </c>
      <c r="AB30" s="14">
        <f t="shared" si="0"/>
        <v>0</v>
      </c>
      <c r="AC30" s="14">
        <f>AA30*'2'!F32</f>
        <v>0</v>
      </c>
      <c r="AD30" s="24"/>
      <c r="AE30" s="14">
        <f>$AD$3*'2'!I32</f>
        <v>0</v>
      </c>
      <c r="AF30" s="14">
        <f t="shared" si="1"/>
        <v>0</v>
      </c>
      <c r="AG30" s="14">
        <f>AA30*'2'!K32</f>
        <v>0</v>
      </c>
      <c r="AH30" s="14">
        <f>AE30*'2'!K32</f>
        <v>0</v>
      </c>
      <c r="AI30" s="14">
        <f t="shared" si="2"/>
        <v>0</v>
      </c>
      <c r="AJ30" s="14">
        <f>AA30*'2'!J32</f>
        <v>0</v>
      </c>
      <c r="AK30" s="14">
        <f>AE30*'2'!J32</f>
        <v>0</v>
      </c>
      <c r="AL30" s="14">
        <f t="shared" si="3"/>
        <v>0</v>
      </c>
      <c r="AM30" s="161">
        <f>AF30*'2'!BN32</f>
        <v>0</v>
      </c>
      <c r="AN30" s="161">
        <f>AF30*'2'!BM32</f>
        <v>0</v>
      </c>
    </row>
    <row r="31" spans="1:40">
      <c r="A31" s="223" t="s">
        <v>79</v>
      </c>
      <c r="B31" s="41">
        <f>分析シート!C36</f>
        <v>0</v>
      </c>
      <c r="C31" s="41">
        <f>SUMIF('4'!$D$3:$D$33,'3'!A31,'4'!$G$3:$G$33)</f>
        <v>0</v>
      </c>
      <c r="D31" s="41">
        <f>分析シート!C36*'2'!C33+SUMIF('4'!$D$3:$D$33,'3'!A31,'4'!$I$3:$I$33)</f>
        <v>0</v>
      </c>
      <c r="E31" s="41">
        <f>分析シート!C36*'2'!E33+SUMIF('4'!$D$3:$D$33,'3'!A31,'4'!$K$3:$K$33)</f>
        <v>0</v>
      </c>
      <c r="F31" s="41">
        <f>分析シート!C36*'2'!D33+SUMIF('4'!$D$3:$D$33,'3'!A31,'4'!$G$3:$G$33)-SUMIF('4'!$D$3:$D$33,'3'!A31,'4'!$I$3:$I$33)</f>
        <v>0</v>
      </c>
      <c r="G31" s="14">
        <f>$D31*'2'!AZ33</f>
        <v>0</v>
      </c>
      <c r="H31" s="14">
        <f>$D31*'2'!BA33</f>
        <v>0</v>
      </c>
      <c r="I31" s="14">
        <f>$D31*'2'!BB33</f>
        <v>0</v>
      </c>
      <c r="J31" s="14">
        <f>$D31*'2'!BC33</f>
        <v>0</v>
      </c>
      <c r="K31" s="14">
        <f>$D31*'2'!BD33</f>
        <v>0</v>
      </c>
      <c r="L31" s="14">
        <f>$D31*'2'!BE33</f>
        <v>0</v>
      </c>
      <c r="M31" s="14">
        <f>$D31*'2'!BF33</f>
        <v>0</v>
      </c>
      <c r="N31" s="14">
        <f>$D31*'2'!BG33</f>
        <v>0</v>
      </c>
      <c r="O31" s="14">
        <f>$D31*'2'!BH33</f>
        <v>0</v>
      </c>
      <c r="P31" s="14">
        <f>$F31*'2'!AZ33</f>
        <v>0</v>
      </c>
      <c r="Q31" s="14">
        <f>$F31*'2'!BA33</f>
        <v>0</v>
      </c>
      <c r="R31" s="14">
        <f>$F31*'2'!BB33</f>
        <v>0</v>
      </c>
      <c r="S31" s="14">
        <f>$F31*'2'!BC33</f>
        <v>0</v>
      </c>
      <c r="T31" s="14">
        <f>$F31*'2'!BD33</f>
        <v>0</v>
      </c>
      <c r="U31" s="14">
        <f>$F31*'2'!BE33</f>
        <v>0</v>
      </c>
      <c r="V31" s="14">
        <f>$F31*'2'!BF33</f>
        <v>0</v>
      </c>
      <c r="W31" s="14">
        <f>$F31*'2'!BG33</f>
        <v>0</v>
      </c>
      <c r="X31" s="14">
        <f>$F31*'2'!BH33</f>
        <v>0</v>
      </c>
      <c r="Y31" s="164">
        <f t="shared" ref="Y31:Y40" si="6">D31-SUM(G31:O31)</f>
        <v>0</v>
      </c>
      <c r="Z31" s="14">
        <f t="shared" si="5"/>
        <v>0</v>
      </c>
      <c r="AA31" s="14">
        <v>0</v>
      </c>
      <c r="AB31" s="14">
        <f t="shared" si="0"/>
        <v>0</v>
      </c>
      <c r="AC31" s="14">
        <f>AA31*'2'!F33</f>
        <v>0</v>
      </c>
      <c r="AD31" s="24"/>
      <c r="AE31" s="14">
        <f>$AD$3*'2'!I33</f>
        <v>0</v>
      </c>
      <c r="AF31" s="14">
        <f t="shared" si="1"/>
        <v>0</v>
      </c>
      <c r="AG31" s="14">
        <f>AA31*'2'!K33</f>
        <v>0</v>
      </c>
      <c r="AH31" s="14">
        <f>AE31*'2'!K33</f>
        <v>0</v>
      </c>
      <c r="AI31" s="14">
        <f t="shared" si="2"/>
        <v>0</v>
      </c>
      <c r="AJ31" s="14">
        <f>AA31*'2'!J33</f>
        <v>0</v>
      </c>
      <c r="AK31" s="14">
        <f>AE31*'2'!J33</f>
        <v>0</v>
      </c>
      <c r="AL31" s="14">
        <f t="shared" si="3"/>
        <v>0</v>
      </c>
      <c r="AM31" s="161">
        <f>AF31*'2'!BN33</f>
        <v>0</v>
      </c>
      <c r="AN31" s="161">
        <f>AF31*'2'!BM33</f>
        <v>0</v>
      </c>
    </row>
    <row r="32" spans="1:40">
      <c r="A32" s="223" t="s">
        <v>84</v>
      </c>
      <c r="B32" s="41">
        <f>分析シート!C37</f>
        <v>0</v>
      </c>
      <c r="C32" s="41">
        <f>SUMIF('4'!$D$3:$D$33,'3'!A32,'4'!$G$3:$G$33)</f>
        <v>0</v>
      </c>
      <c r="D32" s="41">
        <f>分析シート!C37*'2'!C34+SUMIF('4'!$D$3:$D$33,'3'!A32,'4'!$I$3:$I$33)</f>
        <v>0</v>
      </c>
      <c r="E32" s="41">
        <f>分析シート!C37*'2'!E34+SUMIF('4'!$D$3:$D$33,'3'!A32,'4'!$K$3:$K$33)</f>
        <v>0</v>
      </c>
      <c r="F32" s="41">
        <f>分析シート!C37*'2'!D34+SUMIF('4'!$D$3:$D$33,'3'!A32,'4'!$G$3:$G$33)-SUMIF('4'!$D$3:$D$33,'3'!A32,'4'!$I$3:$I$33)</f>
        <v>0</v>
      </c>
      <c r="G32" s="14">
        <f>$D32*'2'!AZ34</f>
        <v>0</v>
      </c>
      <c r="H32" s="14">
        <f>$D32*'2'!BA34</f>
        <v>0</v>
      </c>
      <c r="I32" s="14">
        <f>$D32*'2'!BB34</f>
        <v>0</v>
      </c>
      <c r="J32" s="14">
        <f>$D32*'2'!BC34</f>
        <v>0</v>
      </c>
      <c r="K32" s="14">
        <f>$D32*'2'!BD34</f>
        <v>0</v>
      </c>
      <c r="L32" s="14">
        <f>$D32*'2'!BE34</f>
        <v>0</v>
      </c>
      <c r="M32" s="14">
        <f>$D32*'2'!BF34</f>
        <v>0</v>
      </c>
      <c r="N32" s="14">
        <f>$D32*'2'!BG34</f>
        <v>0</v>
      </c>
      <c r="O32" s="14">
        <f>$D32*'2'!BH34</f>
        <v>0</v>
      </c>
      <c r="P32" s="14">
        <f>$F32*'2'!AZ34</f>
        <v>0</v>
      </c>
      <c r="Q32" s="14">
        <f>$F32*'2'!BA34</f>
        <v>0</v>
      </c>
      <c r="R32" s="14">
        <f>$F32*'2'!BB34</f>
        <v>0</v>
      </c>
      <c r="S32" s="14">
        <f>$F32*'2'!BC34</f>
        <v>0</v>
      </c>
      <c r="T32" s="14">
        <f>$F32*'2'!BD34</f>
        <v>0</v>
      </c>
      <c r="U32" s="14">
        <f>$F32*'2'!BE34</f>
        <v>0</v>
      </c>
      <c r="V32" s="14">
        <f>$F32*'2'!BF34</f>
        <v>0</v>
      </c>
      <c r="W32" s="14">
        <f>$F32*'2'!BG34</f>
        <v>0</v>
      </c>
      <c r="X32" s="14">
        <f>$F32*'2'!BH34</f>
        <v>0</v>
      </c>
      <c r="Y32" s="14">
        <f t="shared" si="6"/>
        <v>0</v>
      </c>
      <c r="Z32" s="14">
        <f t="shared" si="5"/>
        <v>0</v>
      </c>
      <c r="AA32" s="14">
        <v>0</v>
      </c>
      <c r="AB32" s="14">
        <f t="shared" si="0"/>
        <v>0</v>
      </c>
      <c r="AC32" s="14">
        <f>AA32*'2'!F34</f>
        <v>0</v>
      </c>
      <c r="AD32" s="24"/>
      <c r="AE32" s="14">
        <f>$AD$3*'2'!I34</f>
        <v>0</v>
      </c>
      <c r="AF32" s="14">
        <f t="shared" si="1"/>
        <v>0</v>
      </c>
      <c r="AG32" s="14">
        <f>AA32*'2'!K34</f>
        <v>0</v>
      </c>
      <c r="AH32" s="14">
        <f>AE32*'2'!K34</f>
        <v>0</v>
      </c>
      <c r="AI32" s="14">
        <f t="shared" si="2"/>
        <v>0</v>
      </c>
      <c r="AJ32" s="14">
        <f>AA32*'2'!J34</f>
        <v>0</v>
      </c>
      <c r="AK32" s="14">
        <f>AE32*'2'!J34</f>
        <v>0</v>
      </c>
      <c r="AL32" s="14">
        <f t="shared" si="3"/>
        <v>0</v>
      </c>
      <c r="AM32" s="161">
        <f>AF32*'2'!BN34</f>
        <v>0</v>
      </c>
      <c r="AN32" s="161">
        <f>AF32*'2'!BM34</f>
        <v>0</v>
      </c>
    </row>
    <row r="33" spans="1:40">
      <c r="A33" s="223" t="s">
        <v>86</v>
      </c>
      <c r="B33" s="41">
        <f>分析シート!C38</f>
        <v>0</v>
      </c>
      <c r="C33" s="41">
        <f>SUMIF('4'!$D$3:$D$33,'3'!A33,'4'!$G$3:$G$33)</f>
        <v>0</v>
      </c>
      <c r="D33" s="41">
        <f>分析シート!C38*'2'!C35+SUMIF('4'!$D$3:$D$33,'3'!A33,'4'!$I$3:$I$33)</f>
        <v>0</v>
      </c>
      <c r="E33" s="41">
        <f>分析シート!C38*'2'!E35+SUMIF('4'!$D$3:$D$33,'3'!A33,'4'!$K$3:$K$33)</f>
        <v>0</v>
      </c>
      <c r="F33" s="41">
        <f>分析シート!C38*'2'!D35+SUMIF('4'!$D$3:$D$33,'3'!A33,'4'!$G$3:$G$33)-SUMIF('4'!$D$3:$D$33,'3'!A33,'4'!$I$3:$I$33)</f>
        <v>0</v>
      </c>
      <c r="G33" s="14">
        <f>$D33*'2'!AZ35</f>
        <v>0</v>
      </c>
      <c r="H33" s="14">
        <f>$D33*'2'!BA35</f>
        <v>0</v>
      </c>
      <c r="I33" s="14">
        <f>$D33*'2'!BB35</f>
        <v>0</v>
      </c>
      <c r="J33" s="14">
        <f>$D33*'2'!BC35</f>
        <v>0</v>
      </c>
      <c r="K33" s="14">
        <f>$D33*'2'!BD35</f>
        <v>0</v>
      </c>
      <c r="L33" s="14">
        <f>$D33*'2'!BE35</f>
        <v>0</v>
      </c>
      <c r="M33" s="14">
        <f>$D33*'2'!BF35</f>
        <v>0</v>
      </c>
      <c r="N33" s="14">
        <f>$D33*'2'!BG35</f>
        <v>0</v>
      </c>
      <c r="O33" s="14">
        <f>$D33*'2'!BH35</f>
        <v>0</v>
      </c>
      <c r="P33" s="14">
        <f>$F33*'2'!AZ35</f>
        <v>0</v>
      </c>
      <c r="Q33" s="14">
        <f>$F33*'2'!BA35</f>
        <v>0</v>
      </c>
      <c r="R33" s="14">
        <f>$F33*'2'!BB35</f>
        <v>0</v>
      </c>
      <c r="S33" s="14">
        <f>$F33*'2'!BC35</f>
        <v>0</v>
      </c>
      <c r="T33" s="14">
        <f>$F33*'2'!BD35</f>
        <v>0</v>
      </c>
      <c r="U33" s="14">
        <f>$F33*'2'!BE35</f>
        <v>0</v>
      </c>
      <c r="V33" s="14">
        <f>$F33*'2'!BF35</f>
        <v>0</v>
      </c>
      <c r="W33" s="14">
        <f>$F33*'2'!BG35</f>
        <v>0</v>
      </c>
      <c r="X33" s="14">
        <f>$F33*'2'!BH35</f>
        <v>0</v>
      </c>
      <c r="Y33" s="14">
        <f t="shared" si="6"/>
        <v>0</v>
      </c>
      <c r="Z33" s="14">
        <f t="shared" si="5"/>
        <v>0</v>
      </c>
      <c r="AA33" s="14">
        <v>0</v>
      </c>
      <c r="AB33" s="14">
        <f t="shared" si="0"/>
        <v>0</v>
      </c>
      <c r="AC33" s="14">
        <f>AA33*'2'!F35</f>
        <v>0</v>
      </c>
      <c r="AD33" s="24"/>
      <c r="AE33" s="14">
        <f>$AD$3*'2'!I35</f>
        <v>0</v>
      </c>
      <c r="AF33" s="14">
        <f t="shared" si="1"/>
        <v>0</v>
      </c>
      <c r="AG33" s="14">
        <f>AA33*'2'!K35</f>
        <v>0</v>
      </c>
      <c r="AH33" s="14">
        <f>AE33*'2'!K35</f>
        <v>0</v>
      </c>
      <c r="AI33" s="14">
        <f t="shared" si="2"/>
        <v>0</v>
      </c>
      <c r="AJ33" s="14">
        <f>AA33*'2'!J35</f>
        <v>0</v>
      </c>
      <c r="AK33" s="14">
        <f>AE33*'2'!J35</f>
        <v>0</v>
      </c>
      <c r="AL33" s="14">
        <f t="shared" si="3"/>
        <v>0</v>
      </c>
      <c r="AM33" s="161">
        <f>AF33*'2'!BN35</f>
        <v>0</v>
      </c>
      <c r="AN33" s="161">
        <f>AF33*'2'!BM35</f>
        <v>0</v>
      </c>
    </row>
    <row r="34" spans="1:40">
      <c r="A34" s="223" t="s">
        <v>87</v>
      </c>
      <c r="B34" s="41">
        <f>分析シート!C39</f>
        <v>0</v>
      </c>
      <c r="C34" s="41">
        <f>SUMIF('4'!$D$3:$D$33,'3'!A34,'4'!$G$3:$G$33)</f>
        <v>0</v>
      </c>
      <c r="D34" s="41">
        <f>分析シート!C39*'2'!C36+SUMIF('4'!$D$3:$D$33,'3'!A34,'4'!$I$3:$I$33)</f>
        <v>0</v>
      </c>
      <c r="E34" s="41">
        <f>分析シート!C39*'2'!E36+SUMIF('4'!$D$3:$D$33,'3'!A34,'4'!$K$3:$K$33)</f>
        <v>0</v>
      </c>
      <c r="F34" s="41">
        <f>分析シート!C39*'2'!D36+SUMIF('4'!$D$3:$D$33,'3'!A34,'4'!$G$3:$G$33)-SUMIF('4'!$D$3:$D$33,'3'!A34,'4'!$I$3:$I$33)</f>
        <v>0</v>
      </c>
      <c r="G34" s="14">
        <f>$D34*'2'!AZ36</f>
        <v>0</v>
      </c>
      <c r="H34" s="14">
        <f>$D34*'2'!BA36</f>
        <v>0</v>
      </c>
      <c r="I34" s="14">
        <f>$D34*'2'!BB36</f>
        <v>0</v>
      </c>
      <c r="J34" s="14">
        <f>$D34*'2'!BC36</f>
        <v>0</v>
      </c>
      <c r="K34" s="14">
        <f>$D34*'2'!BD36</f>
        <v>0</v>
      </c>
      <c r="L34" s="14">
        <f>$D34*'2'!BE36</f>
        <v>0</v>
      </c>
      <c r="M34" s="14">
        <f>$D34*'2'!BF36</f>
        <v>0</v>
      </c>
      <c r="N34" s="14">
        <f>$D34*'2'!BG36</f>
        <v>0</v>
      </c>
      <c r="O34" s="14">
        <f>$D34*'2'!BH36</f>
        <v>0</v>
      </c>
      <c r="P34" s="14">
        <f>$F34*'2'!AZ36</f>
        <v>0</v>
      </c>
      <c r="Q34" s="14">
        <f>$F34*'2'!BA36</f>
        <v>0</v>
      </c>
      <c r="R34" s="14">
        <f>$F34*'2'!BB36</f>
        <v>0</v>
      </c>
      <c r="S34" s="14">
        <f>$F34*'2'!BC36</f>
        <v>0</v>
      </c>
      <c r="T34" s="14">
        <f>$F34*'2'!BD36</f>
        <v>0</v>
      </c>
      <c r="U34" s="14">
        <f>$F34*'2'!BE36</f>
        <v>0</v>
      </c>
      <c r="V34" s="14">
        <f>$F34*'2'!BF36</f>
        <v>0</v>
      </c>
      <c r="W34" s="14">
        <f>$F34*'2'!BG36</f>
        <v>0</v>
      </c>
      <c r="X34" s="14">
        <f>$F34*'2'!BH36</f>
        <v>0</v>
      </c>
      <c r="Y34" s="14">
        <f t="shared" si="6"/>
        <v>0</v>
      </c>
      <c r="Z34" s="14">
        <f t="shared" si="5"/>
        <v>0</v>
      </c>
      <c r="AA34" s="14">
        <v>0</v>
      </c>
      <c r="AB34" s="14">
        <f t="shared" si="0"/>
        <v>0</v>
      </c>
      <c r="AC34" s="14">
        <f>AA34*'2'!F36</f>
        <v>0</v>
      </c>
      <c r="AD34" s="24"/>
      <c r="AE34" s="14">
        <f>$AD$3*'2'!I36</f>
        <v>0</v>
      </c>
      <c r="AF34" s="14">
        <f t="shared" si="1"/>
        <v>0</v>
      </c>
      <c r="AG34" s="14">
        <f>AA34*'2'!K36</f>
        <v>0</v>
      </c>
      <c r="AH34" s="14">
        <f>AE34*'2'!K36</f>
        <v>0</v>
      </c>
      <c r="AI34" s="14">
        <f t="shared" si="2"/>
        <v>0</v>
      </c>
      <c r="AJ34" s="14">
        <f>AA34*'2'!J36</f>
        <v>0</v>
      </c>
      <c r="AK34" s="14">
        <f>AE34*'2'!J36</f>
        <v>0</v>
      </c>
      <c r="AL34" s="14">
        <f t="shared" si="3"/>
        <v>0</v>
      </c>
      <c r="AM34" s="161">
        <f>AF34*'2'!BN36</f>
        <v>0</v>
      </c>
      <c r="AN34" s="161">
        <f>AF34*'2'!BM36</f>
        <v>0</v>
      </c>
    </row>
    <row r="35" spans="1:40">
      <c r="A35" s="223" t="s">
        <v>88</v>
      </c>
      <c r="B35" s="41">
        <f>分析シート!C40</f>
        <v>0</v>
      </c>
      <c r="C35" s="41">
        <f>SUMIF('4'!$D$3:$D$33,'3'!A35,'4'!$G$3:$G$33)</f>
        <v>0</v>
      </c>
      <c r="D35" s="41">
        <f>分析シート!C40*'2'!C37+SUMIF('4'!$D$3:$D$33,'3'!A35,'4'!$I$3:$I$33)</f>
        <v>0</v>
      </c>
      <c r="E35" s="41">
        <f>分析シート!C40*'2'!E37+SUMIF('4'!$D$3:$D$33,'3'!A35,'4'!$K$3:$K$33)</f>
        <v>0</v>
      </c>
      <c r="F35" s="41">
        <f>分析シート!C40*'2'!D37+SUMIF('4'!$D$3:$D$33,'3'!A35,'4'!$G$3:$G$33)-SUMIF('4'!$D$3:$D$33,'3'!A35,'4'!$I$3:$I$33)</f>
        <v>0</v>
      </c>
      <c r="G35" s="14">
        <f>$D35*'2'!AZ37</f>
        <v>0</v>
      </c>
      <c r="H35" s="14">
        <f>$D35*'2'!BA37</f>
        <v>0</v>
      </c>
      <c r="I35" s="14">
        <f>$D35*'2'!BB37</f>
        <v>0</v>
      </c>
      <c r="J35" s="14">
        <f>$D35*'2'!BC37</f>
        <v>0</v>
      </c>
      <c r="K35" s="14">
        <f>$D35*'2'!BD37</f>
        <v>0</v>
      </c>
      <c r="L35" s="14">
        <f>$D35*'2'!BE37</f>
        <v>0</v>
      </c>
      <c r="M35" s="14">
        <f>$D35*'2'!BF37</f>
        <v>0</v>
      </c>
      <c r="N35" s="14">
        <f>$D35*'2'!BG37</f>
        <v>0</v>
      </c>
      <c r="O35" s="14">
        <f>$D35*'2'!BH37</f>
        <v>0</v>
      </c>
      <c r="P35" s="14">
        <f>$F35*'2'!AZ37</f>
        <v>0</v>
      </c>
      <c r="Q35" s="14">
        <f>$F35*'2'!BA37</f>
        <v>0</v>
      </c>
      <c r="R35" s="14">
        <f>$F35*'2'!BB37</f>
        <v>0</v>
      </c>
      <c r="S35" s="14">
        <f>$F35*'2'!BC37</f>
        <v>0</v>
      </c>
      <c r="T35" s="14">
        <f>$F35*'2'!BD37</f>
        <v>0</v>
      </c>
      <c r="U35" s="14">
        <f>$F35*'2'!BE37</f>
        <v>0</v>
      </c>
      <c r="V35" s="14">
        <f>$F35*'2'!BF37</f>
        <v>0</v>
      </c>
      <c r="W35" s="14">
        <f>$F35*'2'!BG37</f>
        <v>0</v>
      </c>
      <c r="X35" s="14">
        <f>$F35*'2'!BH37</f>
        <v>0</v>
      </c>
      <c r="Y35" s="14">
        <f t="shared" si="6"/>
        <v>0</v>
      </c>
      <c r="Z35" s="14">
        <f t="shared" si="5"/>
        <v>0</v>
      </c>
      <c r="AA35" s="14">
        <v>0</v>
      </c>
      <c r="AB35" s="14">
        <f t="shared" si="0"/>
        <v>0</v>
      </c>
      <c r="AC35" s="14">
        <f>AA35*'2'!F37</f>
        <v>0</v>
      </c>
      <c r="AD35" s="24"/>
      <c r="AE35" s="14">
        <f>$AD$3*'2'!I37</f>
        <v>0</v>
      </c>
      <c r="AF35" s="14">
        <f t="shared" si="1"/>
        <v>0</v>
      </c>
      <c r="AG35" s="14">
        <f>AA35*'2'!K37</f>
        <v>0</v>
      </c>
      <c r="AH35" s="14">
        <f>AE35*'2'!K37</f>
        <v>0</v>
      </c>
      <c r="AI35" s="14">
        <f t="shared" si="2"/>
        <v>0</v>
      </c>
      <c r="AJ35" s="14">
        <f>AA35*'2'!J37</f>
        <v>0</v>
      </c>
      <c r="AK35" s="14">
        <f>AE35*'2'!J37</f>
        <v>0</v>
      </c>
      <c r="AL35" s="14">
        <f t="shared" si="3"/>
        <v>0</v>
      </c>
      <c r="AM35" s="161">
        <f>AF35*'2'!BN37</f>
        <v>0</v>
      </c>
      <c r="AN35" s="161">
        <f>AF35*'2'!BM37</f>
        <v>0</v>
      </c>
    </row>
    <row r="36" spans="1:40">
      <c r="A36" s="223" t="s">
        <v>89</v>
      </c>
      <c r="B36" s="41">
        <f>分析シート!C41</f>
        <v>0</v>
      </c>
      <c r="C36" s="41">
        <f>SUMIF('4'!$D$3:$D$33,'3'!A36,'4'!$G$3:$G$33)</f>
        <v>0</v>
      </c>
      <c r="D36" s="41">
        <f>分析シート!C41*'2'!C38+SUMIF('4'!$D$3:$D$33,'3'!A36,'4'!$I$3:$I$33)</f>
        <v>0</v>
      </c>
      <c r="E36" s="41">
        <f>分析シート!C41*'2'!E38+SUMIF('4'!$D$3:$D$33,'3'!A36,'4'!$K$3:$K$33)</f>
        <v>0</v>
      </c>
      <c r="F36" s="41">
        <f>分析シート!C41*'2'!D38+SUMIF('4'!$D$3:$D$33,'3'!A36,'4'!$G$3:$G$33)-SUMIF('4'!$D$3:$D$33,'3'!A36,'4'!$I$3:$I$33)</f>
        <v>0</v>
      </c>
      <c r="G36" s="14">
        <f>$D36*'2'!AZ38</f>
        <v>0</v>
      </c>
      <c r="H36" s="14">
        <f>$D36*'2'!BA38</f>
        <v>0</v>
      </c>
      <c r="I36" s="14">
        <f>$D36*'2'!BB38</f>
        <v>0</v>
      </c>
      <c r="J36" s="14">
        <f>$D36*'2'!BC38</f>
        <v>0</v>
      </c>
      <c r="K36" s="14">
        <f>$D36*'2'!BD38</f>
        <v>0</v>
      </c>
      <c r="L36" s="14">
        <f>$D36*'2'!BE38</f>
        <v>0</v>
      </c>
      <c r="M36" s="14">
        <f>$D36*'2'!BF38</f>
        <v>0</v>
      </c>
      <c r="N36" s="14">
        <f>$D36*'2'!BG38</f>
        <v>0</v>
      </c>
      <c r="O36" s="14">
        <f>$D36*'2'!BH38</f>
        <v>0</v>
      </c>
      <c r="P36" s="14">
        <f>$F36*'2'!AZ38</f>
        <v>0</v>
      </c>
      <c r="Q36" s="14">
        <f>$F36*'2'!BA38</f>
        <v>0</v>
      </c>
      <c r="R36" s="14">
        <f>$F36*'2'!BB38</f>
        <v>0</v>
      </c>
      <c r="S36" s="14">
        <f>$F36*'2'!BC38</f>
        <v>0</v>
      </c>
      <c r="T36" s="14">
        <f>$F36*'2'!BD38</f>
        <v>0</v>
      </c>
      <c r="U36" s="14">
        <f>$F36*'2'!BE38</f>
        <v>0</v>
      </c>
      <c r="V36" s="14">
        <f>$F36*'2'!BF38</f>
        <v>0</v>
      </c>
      <c r="W36" s="14">
        <f>$F36*'2'!BG38</f>
        <v>0</v>
      </c>
      <c r="X36" s="14">
        <f>$F36*'2'!BH38</f>
        <v>0</v>
      </c>
      <c r="Y36" s="14">
        <f t="shared" si="6"/>
        <v>0</v>
      </c>
      <c r="Z36" s="14">
        <f t="shared" si="5"/>
        <v>0</v>
      </c>
      <c r="AA36" s="14">
        <v>0</v>
      </c>
      <c r="AB36" s="14">
        <f t="shared" si="0"/>
        <v>0</v>
      </c>
      <c r="AC36" s="14">
        <f>AA36*'2'!F38</f>
        <v>0</v>
      </c>
      <c r="AD36" s="24"/>
      <c r="AE36" s="14">
        <f>$AD$3*'2'!I38</f>
        <v>0</v>
      </c>
      <c r="AF36" s="14">
        <f t="shared" si="1"/>
        <v>0</v>
      </c>
      <c r="AG36" s="14">
        <f>AA36*'2'!K38</f>
        <v>0</v>
      </c>
      <c r="AH36" s="14">
        <f>AE36*'2'!K38</f>
        <v>0</v>
      </c>
      <c r="AI36" s="14">
        <f t="shared" si="2"/>
        <v>0</v>
      </c>
      <c r="AJ36" s="14">
        <f>AA36*'2'!J38</f>
        <v>0</v>
      </c>
      <c r="AK36" s="14">
        <f>AE36*'2'!J38</f>
        <v>0</v>
      </c>
      <c r="AL36" s="14">
        <f t="shared" si="3"/>
        <v>0</v>
      </c>
      <c r="AM36" s="161">
        <f>AF36*'2'!BN38</f>
        <v>0</v>
      </c>
      <c r="AN36" s="161">
        <f>AF36*'2'!BM38</f>
        <v>0</v>
      </c>
    </row>
    <row r="37" spans="1:40">
      <c r="A37" s="223" t="s">
        <v>90</v>
      </c>
      <c r="B37" s="41">
        <f>分析シート!C42</f>
        <v>0</v>
      </c>
      <c r="C37" s="41">
        <f>SUMIF('4'!$D$3:$D$33,'3'!A37,'4'!$G$3:$G$33)</f>
        <v>0</v>
      </c>
      <c r="D37" s="41">
        <f>分析シート!C42*'2'!C39+SUMIF('4'!$D$3:$D$33,'3'!A37,'4'!$I$3:$I$33)</f>
        <v>0</v>
      </c>
      <c r="E37" s="41">
        <f>分析シート!C42*'2'!E39+SUMIF('4'!$D$3:$D$33,'3'!A37,'4'!$K$3:$K$33)</f>
        <v>0</v>
      </c>
      <c r="F37" s="41">
        <f>分析シート!C42*'2'!D39+SUMIF('4'!$D$3:$D$33,'3'!A37,'4'!$G$3:$G$33)-SUMIF('4'!$D$3:$D$33,'3'!A37,'4'!$I$3:$I$33)</f>
        <v>0</v>
      </c>
      <c r="G37" s="14">
        <f>$D37*'2'!AZ39</f>
        <v>0</v>
      </c>
      <c r="H37" s="14">
        <f>$D37*'2'!BA39</f>
        <v>0</v>
      </c>
      <c r="I37" s="14">
        <f>$D37*'2'!BB39</f>
        <v>0</v>
      </c>
      <c r="J37" s="14">
        <f>$D37*'2'!BC39</f>
        <v>0</v>
      </c>
      <c r="K37" s="14">
        <f>$D37*'2'!BD39</f>
        <v>0</v>
      </c>
      <c r="L37" s="14">
        <f>$D37*'2'!BE39</f>
        <v>0</v>
      </c>
      <c r="M37" s="14">
        <f>$D37*'2'!BF39</f>
        <v>0</v>
      </c>
      <c r="N37" s="14">
        <f>$D37*'2'!BG39</f>
        <v>0</v>
      </c>
      <c r="O37" s="14">
        <f>$D37*'2'!BH39</f>
        <v>0</v>
      </c>
      <c r="P37" s="14">
        <f>$F37*'2'!AZ39</f>
        <v>0</v>
      </c>
      <c r="Q37" s="14">
        <f>$F37*'2'!BA39</f>
        <v>0</v>
      </c>
      <c r="R37" s="14">
        <f>$F37*'2'!BB39</f>
        <v>0</v>
      </c>
      <c r="S37" s="14">
        <f>$F37*'2'!BC39</f>
        <v>0</v>
      </c>
      <c r="T37" s="14">
        <f>$F37*'2'!BD39</f>
        <v>0</v>
      </c>
      <c r="U37" s="14">
        <f>$F37*'2'!BE39</f>
        <v>0</v>
      </c>
      <c r="V37" s="14">
        <f>$F37*'2'!BF39</f>
        <v>0</v>
      </c>
      <c r="W37" s="14">
        <f>$F37*'2'!BG39</f>
        <v>0</v>
      </c>
      <c r="X37" s="14">
        <f>$F37*'2'!BH39</f>
        <v>0</v>
      </c>
      <c r="Y37" s="14">
        <f t="shared" si="6"/>
        <v>0</v>
      </c>
      <c r="Z37" s="14">
        <f t="shared" si="5"/>
        <v>0</v>
      </c>
      <c r="AA37" s="14">
        <v>0</v>
      </c>
      <c r="AB37" s="14">
        <f t="shared" si="0"/>
        <v>0</v>
      </c>
      <c r="AC37" s="14">
        <f>AA37*'2'!F39</f>
        <v>0</v>
      </c>
      <c r="AD37" s="24"/>
      <c r="AE37" s="14">
        <f>$AD$3*'2'!I39</f>
        <v>0</v>
      </c>
      <c r="AF37" s="14">
        <f t="shared" si="1"/>
        <v>0</v>
      </c>
      <c r="AG37" s="14">
        <f>AA37*'2'!K39</f>
        <v>0</v>
      </c>
      <c r="AH37" s="14">
        <f>AE37*'2'!K39</f>
        <v>0</v>
      </c>
      <c r="AI37" s="14">
        <f t="shared" si="2"/>
        <v>0</v>
      </c>
      <c r="AJ37" s="14">
        <f>AA37*'2'!J39</f>
        <v>0</v>
      </c>
      <c r="AK37" s="14">
        <f>AE37*'2'!J39</f>
        <v>0</v>
      </c>
      <c r="AL37" s="14">
        <f t="shared" si="3"/>
        <v>0</v>
      </c>
      <c r="AM37" s="161">
        <f>AF37*'2'!BN39</f>
        <v>0</v>
      </c>
      <c r="AN37" s="161">
        <f>AF37*'2'!BM39</f>
        <v>0</v>
      </c>
    </row>
    <row r="38" spans="1:40">
      <c r="A38" s="223" t="s">
        <v>91</v>
      </c>
      <c r="B38" s="53"/>
      <c r="C38" s="53"/>
      <c r="D38" s="53"/>
      <c r="E38" s="53"/>
      <c r="F38" s="53"/>
      <c r="G38" s="14">
        <f>$D38*'2'!AZ40</f>
        <v>0</v>
      </c>
      <c r="H38" s="14">
        <f>$D38*'2'!BA40</f>
        <v>0</v>
      </c>
      <c r="I38" s="14">
        <f>$D38*'2'!BB40</f>
        <v>0</v>
      </c>
      <c r="J38" s="14">
        <f>$D38*'2'!BC40</f>
        <v>0</v>
      </c>
      <c r="K38" s="14">
        <f>$D38*'2'!BD40</f>
        <v>0</v>
      </c>
      <c r="L38" s="14">
        <f>$D38*'2'!BE40</f>
        <v>0</v>
      </c>
      <c r="M38" s="14">
        <f>$D38*'2'!BF40</f>
        <v>0</v>
      </c>
      <c r="N38" s="14">
        <f>$D38*'2'!BG40</f>
        <v>0</v>
      </c>
      <c r="O38" s="14">
        <f>$D38*'2'!BH40</f>
        <v>0</v>
      </c>
      <c r="P38" s="14">
        <f>$F38*'2'!AZ40</f>
        <v>0</v>
      </c>
      <c r="Q38" s="14">
        <f>$F38*'2'!BA40</f>
        <v>0</v>
      </c>
      <c r="R38" s="14">
        <f>$F38*'2'!BB40</f>
        <v>0</v>
      </c>
      <c r="S38" s="14">
        <f>$F38*'2'!BC40</f>
        <v>0</v>
      </c>
      <c r="T38" s="14">
        <f>$F38*'2'!BD40</f>
        <v>0</v>
      </c>
      <c r="U38" s="14">
        <f>$F38*'2'!BE40</f>
        <v>0</v>
      </c>
      <c r="V38" s="14">
        <f>$F38*'2'!BF40</f>
        <v>0</v>
      </c>
      <c r="W38" s="14">
        <f>$F38*'2'!BG40</f>
        <v>0</v>
      </c>
      <c r="X38" s="14">
        <f>$F38*'2'!BH40</f>
        <v>0</v>
      </c>
      <c r="Y38" s="14">
        <f t="shared" si="6"/>
        <v>0</v>
      </c>
      <c r="Z38" s="14">
        <f t="shared" si="5"/>
        <v>0</v>
      </c>
      <c r="AA38" s="14">
        <v>0</v>
      </c>
      <c r="AB38" s="14">
        <f t="shared" si="0"/>
        <v>0</v>
      </c>
      <c r="AC38" s="14">
        <f>AA38*'2'!F40</f>
        <v>0</v>
      </c>
      <c r="AD38" s="24"/>
      <c r="AE38" s="14">
        <f>$AD$3*'2'!I40</f>
        <v>0</v>
      </c>
      <c r="AF38" s="14">
        <f t="shared" si="1"/>
        <v>0</v>
      </c>
      <c r="AG38" s="14">
        <f>AA38*'2'!K40</f>
        <v>0</v>
      </c>
      <c r="AH38" s="14">
        <f>AE38*'2'!K40</f>
        <v>0</v>
      </c>
      <c r="AI38" s="14">
        <f t="shared" si="2"/>
        <v>0</v>
      </c>
      <c r="AJ38" s="14">
        <f>AA38*'2'!J40</f>
        <v>0</v>
      </c>
      <c r="AK38" s="14">
        <f>AE38*'2'!J40</f>
        <v>0</v>
      </c>
      <c r="AL38" s="14">
        <f t="shared" si="3"/>
        <v>0</v>
      </c>
      <c r="AM38" s="161">
        <f>AF38*'2'!BN40</f>
        <v>0</v>
      </c>
      <c r="AN38" s="161">
        <f>AF38*'2'!BM40</f>
        <v>0</v>
      </c>
    </row>
    <row r="39" spans="1:40">
      <c r="A39" s="223" t="s">
        <v>93</v>
      </c>
      <c r="B39" s="53"/>
      <c r="C39" s="53"/>
      <c r="D39" s="53"/>
      <c r="E39" s="53"/>
      <c r="F39" s="53"/>
      <c r="G39" s="14">
        <f>$D39*'2'!AZ41</f>
        <v>0</v>
      </c>
      <c r="H39" s="14">
        <f>$D39*'2'!BA41</f>
        <v>0</v>
      </c>
      <c r="I39" s="14">
        <f>$D39*'2'!BB41</f>
        <v>0</v>
      </c>
      <c r="J39" s="14">
        <f>$D39*'2'!BC41</f>
        <v>0</v>
      </c>
      <c r="K39" s="14">
        <f>$D39*'2'!BD41</f>
        <v>0</v>
      </c>
      <c r="L39" s="14">
        <f>$D39*'2'!BE41</f>
        <v>0</v>
      </c>
      <c r="M39" s="14">
        <f>$D39*'2'!BF41</f>
        <v>0</v>
      </c>
      <c r="N39" s="14">
        <f>$D39*'2'!BG41</f>
        <v>0</v>
      </c>
      <c r="O39" s="14">
        <f>$D39*'2'!BH41</f>
        <v>0</v>
      </c>
      <c r="P39" s="14">
        <f>$F39*'2'!AZ41</f>
        <v>0</v>
      </c>
      <c r="Q39" s="14">
        <f>$F39*'2'!BA41</f>
        <v>0</v>
      </c>
      <c r="R39" s="14">
        <f>$F39*'2'!BB41</f>
        <v>0</v>
      </c>
      <c r="S39" s="14">
        <f>$F39*'2'!BC41</f>
        <v>0</v>
      </c>
      <c r="T39" s="14">
        <f>$F39*'2'!BD41</f>
        <v>0</v>
      </c>
      <c r="U39" s="14">
        <f>$F39*'2'!BE41</f>
        <v>0</v>
      </c>
      <c r="V39" s="14">
        <f>$F39*'2'!BF41</f>
        <v>0</v>
      </c>
      <c r="W39" s="14">
        <f>$F39*'2'!BG41</f>
        <v>0</v>
      </c>
      <c r="X39" s="14">
        <f>$F39*'2'!BH41</f>
        <v>0</v>
      </c>
      <c r="Y39" s="14">
        <f t="shared" si="6"/>
        <v>0</v>
      </c>
      <c r="Z39" s="14">
        <f t="shared" si="5"/>
        <v>0</v>
      </c>
      <c r="AA39" s="14">
        <v>0</v>
      </c>
      <c r="AB39" s="14">
        <f t="shared" si="0"/>
        <v>0</v>
      </c>
      <c r="AC39" s="14">
        <f>AA39*'2'!F41</f>
        <v>0</v>
      </c>
      <c r="AD39" s="24"/>
      <c r="AE39" s="14">
        <f>$AD$3*'2'!I41</f>
        <v>0</v>
      </c>
      <c r="AF39" s="14">
        <f t="shared" si="1"/>
        <v>0</v>
      </c>
      <c r="AG39" s="14">
        <f>AA39*'2'!K41</f>
        <v>0</v>
      </c>
      <c r="AH39" s="14">
        <f>AE39*'2'!K41</f>
        <v>0</v>
      </c>
      <c r="AI39" s="14">
        <f t="shared" si="2"/>
        <v>0</v>
      </c>
      <c r="AJ39" s="14">
        <f>AA39*'2'!J41</f>
        <v>0</v>
      </c>
      <c r="AK39" s="14">
        <f>AE39*'2'!J41</f>
        <v>0</v>
      </c>
      <c r="AL39" s="14">
        <f t="shared" si="3"/>
        <v>0</v>
      </c>
      <c r="AM39" s="161">
        <f>AF39*'2'!BN41</f>
        <v>0</v>
      </c>
      <c r="AN39" s="161">
        <f>AF39*'2'!BM41</f>
        <v>0</v>
      </c>
    </row>
    <row r="40" spans="1:40">
      <c r="A40" s="223" t="s">
        <v>94</v>
      </c>
      <c r="B40" s="53"/>
      <c r="C40" s="53"/>
      <c r="D40" s="53"/>
      <c r="E40" s="53"/>
      <c r="F40" s="53"/>
      <c r="G40" s="53"/>
      <c r="H40" s="53"/>
      <c r="I40" s="53"/>
      <c r="J40" s="53"/>
      <c r="K40" s="53"/>
      <c r="L40" s="53"/>
      <c r="M40" s="53"/>
      <c r="N40" s="53"/>
      <c r="O40" s="53"/>
      <c r="P40" s="53"/>
      <c r="Q40" s="53"/>
      <c r="R40" s="53"/>
      <c r="S40" s="53"/>
      <c r="T40" s="53"/>
      <c r="U40" s="53"/>
      <c r="V40" s="53"/>
      <c r="W40" s="53"/>
      <c r="X40" s="53"/>
      <c r="Y40" s="14">
        <f t="shared" si="6"/>
        <v>0</v>
      </c>
      <c r="Z40" s="14">
        <f t="shared" si="5"/>
        <v>0</v>
      </c>
      <c r="AA40" s="14">
        <v>0</v>
      </c>
      <c r="AB40" s="14">
        <f t="shared" si="0"/>
        <v>0</v>
      </c>
      <c r="AC40" s="14">
        <f>AA40*'2'!F42</f>
        <v>0</v>
      </c>
      <c r="AD40" s="24"/>
      <c r="AE40" s="14">
        <f>$AD$3*'2'!I42</f>
        <v>0</v>
      </c>
      <c r="AF40" s="14">
        <f t="shared" si="1"/>
        <v>0</v>
      </c>
      <c r="AG40" s="14">
        <f>AA40*'2'!K42</f>
        <v>0</v>
      </c>
      <c r="AH40" s="14">
        <f>AE40*'2'!K42</f>
        <v>0</v>
      </c>
      <c r="AI40" s="14">
        <f t="shared" si="2"/>
        <v>0</v>
      </c>
      <c r="AJ40" s="14">
        <f>AA40*'2'!J42</f>
        <v>0</v>
      </c>
      <c r="AK40" s="14">
        <f>AE40*'2'!J42</f>
        <v>0</v>
      </c>
      <c r="AL40" s="14">
        <f t="shared" si="3"/>
        <v>0</v>
      </c>
      <c r="AM40" s="161">
        <f>AF40*'2'!BN42</f>
        <v>0</v>
      </c>
      <c r="AN40" s="161">
        <f>AF40*'2'!BM42</f>
        <v>0</v>
      </c>
    </row>
    <row r="41" spans="1:40">
      <c r="B41" s="24">
        <f>SUM(B3:B40)</f>
        <v>0</v>
      </c>
      <c r="C41" s="24">
        <f t="shared" ref="C41:AC41" si="7">SUM(C3:C40)</f>
        <v>0</v>
      </c>
      <c r="D41" s="24">
        <f t="shared" si="7"/>
        <v>0</v>
      </c>
      <c r="E41" s="24">
        <f t="shared" si="7"/>
        <v>0</v>
      </c>
      <c r="F41" s="24">
        <f t="shared" si="7"/>
        <v>0</v>
      </c>
      <c r="G41" s="24">
        <f t="shared" si="7"/>
        <v>0</v>
      </c>
      <c r="H41" s="24">
        <f t="shared" si="7"/>
        <v>0</v>
      </c>
      <c r="I41" s="24">
        <f t="shared" si="7"/>
        <v>0</v>
      </c>
      <c r="J41" s="24">
        <f t="shared" si="7"/>
        <v>0</v>
      </c>
      <c r="K41" s="24">
        <f t="shared" si="7"/>
        <v>0</v>
      </c>
      <c r="L41" s="24">
        <f t="shared" si="7"/>
        <v>0</v>
      </c>
      <c r="M41" s="24">
        <f t="shared" si="7"/>
        <v>0</v>
      </c>
      <c r="N41" s="24">
        <f t="shared" si="7"/>
        <v>0</v>
      </c>
      <c r="O41" s="24">
        <f t="shared" si="7"/>
        <v>0</v>
      </c>
      <c r="P41" s="24">
        <f t="shared" si="7"/>
        <v>0</v>
      </c>
      <c r="Q41" s="24">
        <f t="shared" si="7"/>
        <v>0</v>
      </c>
      <c r="R41" s="24">
        <f t="shared" si="7"/>
        <v>0</v>
      </c>
      <c r="S41" s="24">
        <f t="shared" si="7"/>
        <v>0</v>
      </c>
      <c r="T41" s="24">
        <f t="shared" si="7"/>
        <v>0</v>
      </c>
      <c r="U41" s="24">
        <f t="shared" si="7"/>
        <v>0</v>
      </c>
      <c r="V41" s="24">
        <f t="shared" si="7"/>
        <v>0</v>
      </c>
      <c r="W41" s="24">
        <f t="shared" si="7"/>
        <v>0</v>
      </c>
      <c r="X41" s="24">
        <f t="shared" si="7"/>
        <v>0</v>
      </c>
      <c r="Y41" s="24">
        <f t="shared" si="7"/>
        <v>0</v>
      </c>
      <c r="Z41" s="24">
        <f t="shared" si="7"/>
        <v>0</v>
      </c>
      <c r="AA41" s="24">
        <f t="shared" si="7"/>
        <v>0</v>
      </c>
      <c r="AB41" s="24">
        <f t="shared" si="7"/>
        <v>0</v>
      </c>
      <c r="AC41" s="24">
        <f t="shared" si="7"/>
        <v>0</v>
      </c>
      <c r="AD41" s="24"/>
      <c r="AE41" s="24">
        <f>SUM(AE3:AE40)</f>
        <v>0</v>
      </c>
      <c r="AF41" s="24">
        <f t="shared" si="1"/>
        <v>0</v>
      </c>
      <c r="AG41" s="24">
        <f>SUM(AG3:AG40)</f>
        <v>0</v>
      </c>
      <c r="AH41" s="24">
        <f>SUM(AH3:AH40)</f>
        <v>0</v>
      </c>
      <c r="AI41" s="24">
        <f t="shared" si="2"/>
        <v>0</v>
      </c>
      <c r="AJ41" s="24">
        <f>SUM(AJ3:AJ40)</f>
        <v>0</v>
      </c>
      <c r="AK41" s="24">
        <f>SUM(AK3:AK40)</f>
        <v>0</v>
      </c>
      <c r="AL41" s="24">
        <f>SUM(AL3:AL40)</f>
        <v>0</v>
      </c>
      <c r="AM41" s="165">
        <f>SUM(AM3:AM40)</f>
        <v>0</v>
      </c>
      <c r="AN41" s="165">
        <f>SUM(AN3:AN40)</f>
        <v>0</v>
      </c>
    </row>
  </sheetData>
  <mergeCells count="14">
    <mergeCell ref="AA1:AA2"/>
    <mergeCell ref="B1:F1"/>
    <mergeCell ref="G1:O1"/>
    <mergeCell ref="P1:X1"/>
    <mergeCell ref="Y1:Y2"/>
    <mergeCell ref="Z1:Z2"/>
    <mergeCell ref="AJ1:AL1"/>
    <mergeCell ref="AM1:AN1"/>
    <mergeCell ref="AB1:AB2"/>
    <mergeCell ref="AC1:AC2"/>
    <mergeCell ref="AD1:AD2"/>
    <mergeCell ref="AE1:AE2"/>
    <mergeCell ref="AF1:AF2"/>
    <mergeCell ref="AG1:AI1"/>
  </mergeCells>
  <phoneticPr fontId="5"/>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workbookViewId="0">
      <selection sqref="A1:A2"/>
    </sheetView>
  </sheetViews>
  <sheetFormatPr defaultColWidth="8.09765625" defaultRowHeight="15"/>
  <cols>
    <col min="1" max="1" width="36.796875" style="1" customWidth="1"/>
    <col min="2" max="3" width="10.59765625" style="1" customWidth="1"/>
    <col min="4" max="4" width="22" style="1" customWidth="1"/>
    <col min="5" max="6" width="9.59765625" style="1" customWidth="1"/>
    <col min="7" max="7" width="8.09765625" style="1"/>
    <col min="8" max="8" width="8.296875" style="1" bestFit="1" customWidth="1"/>
    <col min="9" max="16384" width="8.09765625" style="1"/>
  </cols>
  <sheetData>
    <row r="1" spans="1:11" ht="15.75" customHeight="1">
      <c r="A1" s="318" t="s">
        <v>647</v>
      </c>
      <c r="B1" s="320" t="s">
        <v>747</v>
      </c>
      <c r="C1" s="320"/>
      <c r="D1" s="252" t="s">
        <v>648</v>
      </c>
      <c r="E1" s="252" t="s">
        <v>649</v>
      </c>
      <c r="F1" s="252"/>
      <c r="G1" s="252"/>
      <c r="H1" s="252" t="s">
        <v>619</v>
      </c>
      <c r="I1" s="314" t="s">
        <v>748</v>
      </c>
      <c r="J1" s="252" t="s">
        <v>621</v>
      </c>
      <c r="K1" s="314" t="s">
        <v>749</v>
      </c>
    </row>
    <row r="2" spans="1:11" ht="37.799999999999997">
      <c r="A2" s="319"/>
      <c r="B2" s="224" t="s">
        <v>750</v>
      </c>
      <c r="C2" s="224" t="s">
        <v>751</v>
      </c>
      <c r="D2" s="252"/>
      <c r="E2" s="224" t="s">
        <v>752</v>
      </c>
      <c r="F2" s="224" t="s">
        <v>753</v>
      </c>
      <c r="G2" s="226" t="s">
        <v>95</v>
      </c>
      <c r="H2" s="252"/>
      <c r="I2" s="252"/>
      <c r="J2" s="252"/>
      <c r="K2" s="252"/>
    </row>
    <row r="3" spans="1:11">
      <c r="A3" s="235" t="s">
        <v>650</v>
      </c>
      <c r="B3" s="168">
        <v>983.52941176470586</v>
      </c>
      <c r="C3" s="237">
        <v>117</v>
      </c>
      <c r="D3" s="18" t="s">
        <v>78</v>
      </c>
      <c r="E3" s="14">
        <f>B3*分析シート!$E$16*分析シート!$E$17/1000000</f>
        <v>0</v>
      </c>
      <c r="F3" s="14">
        <f>C3*分析シート!$E$8/1000000</f>
        <v>0</v>
      </c>
      <c r="G3" s="14">
        <f t="shared" ref="G3:G33" si="0">E3+F3</f>
        <v>0</v>
      </c>
      <c r="H3" s="166">
        <v>1</v>
      </c>
      <c r="I3" s="41">
        <f>G3*H3</f>
        <v>0</v>
      </c>
      <c r="J3" s="166">
        <f>1-H3</f>
        <v>0</v>
      </c>
      <c r="K3" s="41">
        <f>G3*J3</f>
        <v>0</v>
      </c>
    </row>
    <row r="4" spans="1:11">
      <c r="A4" s="235" t="s">
        <v>651</v>
      </c>
      <c r="B4" s="168">
        <v>1777.6470588235295</v>
      </c>
      <c r="C4" s="237">
        <v>731</v>
      </c>
      <c r="D4" s="18" t="s">
        <v>78</v>
      </c>
      <c r="E4" s="14">
        <f>B4*分析シート!$E$16*分析シート!$E$17/1000000</f>
        <v>0</v>
      </c>
      <c r="F4" s="14">
        <f>C4*分析シート!$E$8/1000000</f>
        <v>0</v>
      </c>
      <c r="G4" s="41">
        <f t="shared" si="0"/>
        <v>0</v>
      </c>
      <c r="H4" s="166">
        <v>1</v>
      </c>
      <c r="I4" s="41">
        <f t="shared" ref="I4:I33" si="1">G4*H4</f>
        <v>0</v>
      </c>
      <c r="J4" s="166">
        <f t="shared" ref="J4:J12" si="2">1-H4</f>
        <v>0</v>
      </c>
      <c r="K4" s="41">
        <f t="shared" ref="K4:K33" si="3">G4*J4</f>
        <v>0</v>
      </c>
    </row>
    <row r="5" spans="1:11">
      <c r="A5" s="235" t="s">
        <v>652</v>
      </c>
      <c r="B5" s="168">
        <v>239.41176470588235</v>
      </c>
      <c r="C5" s="237">
        <v>197</v>
      </c>
      <c r="D5" s="18" t="s">
        <v>78</v>
      </c>
      <c r="E5" s="14">
        <f>B5*分析シート!$E$16*分析シート!$E$17/1000000</f>
        <v>0</v>
      </c>
      <c r="F5" s="14">
        <f>C5*分析シート!$E$8/1000000</f>
        <v>0</v>
      </c>
      <c r="G5" s="41">
        <f t="shared" si="0"/>
        <v>0</v>
      </c>
      <c r="H5" s="166">
        <v>1</v>
      </c>
      <c r="I5" s="41">
        <f t="shared" si="1"/>
        <v>0</v>
      </c>
      <c r="J5" s="166">
        <f t="shared" si="2"/>
        <v>0</v>
      </c>
      <c r="K5" s="41">
        <f t="shared" si="3"/>
        <v>0</v>
      </c>
    </row>
    <row r="6" spans="1:11">
      <c r="A6" s="235" t="s">
        <v>653</v>
      </c>
      <c r="B6" s="168">
        <v>154.70588235294119</v>
      </c>
      <c r="C6" s="237">
        <v>7</v>
      </c>
      <c r="D6" s="18" t="s">
        <v>78</v>
      </c>
      <c r="E6" s="14">
        <f>B6*分析シート!$E$16*分析シート!$E$17/1000000</f>
        <v>0</v>
      </c>
      <c r="F6" s="14">
        <f>C6*分析シート!$E$8/1000000</f>
        <v>0</v>
      </c>
      <c r="G6" s="41">
        <f t="shared" si="0"/>
        <v>0</v>
      </c>
      <c r="H6" s="166">
        <v>1</v>
      </c>
      <c r="I6" s="41">
        <f t="shared" si="1"/>
        <v>0</v>
      </c>
      <c r="J6" s="166">
        <f t="shared" si="2"/>
        <v>0</v>
      </c>
      <c r="K6" s="41">
        <f t="shared" si="3"/>
        <v>0</v>
      </c>
    </row>
    <row r="7" spans="1:11">
      <c r="A7" s="235" t="s">
        <v>654</v>
      </c>
      <c r="B7" s="168">
        <v>468.23529411764707</v>
      </c>
      <c r="C7" s="237">
        <v>376</v>
      </c>
      <c r="D7" s="18" t="s">
        <v>78</v>
      </c>
      <c r="E7" s="14">
        <f>B7*分析シート!$E$16*分析シート!$E$17/1000000</f>
        <v>0</v>
      </c>
      <c r="F7" s="14">
        <f>C7*分析シート!$E$8/1000000</f>
        <v>0</v>
      </c>
      <c r="G7" s="41">
        <f t="shared" si="0"/>
        <v>0</v>
      </c>
      <c r="H7" s="166">
        <v>1</v>
      </c>
      <c r="I7" s="41">
        <f t="shared" si="1"/>
        <v>0</v>
      </c>
      <c r="J7" s="166">
        <f t="shared" si="2"/>
        <v>0</v>
      </c>
      <c r="K7" s="41">
        <f t="shared" si="3"/>
        <v>0</v>
      </c>
    </row>
    <row r="8" spans="1:11">
      <c r="A8" s="235" t="s">
        <v>655</v>
      </c>
      <c r="B8" s="168">
        <v>94.705882352941174</v>
      </c>
      <c r="C8" s="237">
        <v>70</v>
      </c>
      <c r="D8" s="18" t="s">
        <v>78</v>
      </c>
      <c r="E8" s="14">
        <f>B8*分析シート!$E$16*分析シート!$E$17/1000000</f>
        <v>0</v>
      </c>
      <c r="F8" s="14">
        <f>C8*分析シート!$E$8/1000000</f>
        <v>0</v>
      </c>
      <c r="G8" s="41">
        <f t="shared" si="0"/>
        <v>0</v>
      </c>
      <c r="H8" s="166">
        <v>1</v>
      </c>
      <c r="I8" s="41">
        <f t="shared" si="1"/>
        <v>0</v>
      </c>
      <c r="J8" s="166">
        <f t="shared" si="2"/>
        <v>0</v>
      </c>
      <c r="K8" s="41">
        <f t="shared" si="3"/>
        <v>0</v>
      </c>
    </row>
    <row r="9" spans="1:11">
      <c r="A9" s="235" t="s">
        <v>656</v>
      </c>
      <c r="B9" s="168">
        <v>149.41176470588235</v>
      </c>
      <c r="C9" s="237">
        <v>48</v>
      </c>
      <c r="D9" s="18" t="s">
        <v>78</v>
      </c>
      <c r="E9" s="14">
        <f>B9*分析シート!$E$16*分析シート!$E$17/1000000</f>
        <v>0</v>
      </c>
      <c r="F9" s="14">
        <f>C9*分析シート!$E$8/1000000</f>
        <v>0</v>
      </c>
      <c r="G9" s="41">
        <f t="shared" si="0"/>
        <v>0</v>
      </c>
      <c r="H9" s="166">
        <v>1</v>
      </c>
      <c r="I9" s="41">
        <f t="shared" si="1"/>
        <v>0</v>
      </c>
      <c r="J9" s="166">
        <f t="shared" si="2"/>
        <v>0</v>
      </c>
      <c r="K9" s="41">
        <f t="shared" si="3"/>
        <v>0</v>
      </c>
    </row>
    <row r="10" spans="1:11">
      <c r="A10" s="235" t="s">
        <v>657</v>
      </c>
      <c r="B10" s="168">
        <v>181.76470588235296</v>
      </c>
      <c r="C10" s="237">
        <v>22</v>
      </c>
      <c r="D10" s="18" t="s">
        <v>78</v>
      </c>
      <c r="E10" s="14">
        <f>B10*分析シート!$E$16*分析シート!$E$17/1000000</f>
        <v>0</v>
      </c>
      <c r="F10" s="14">
        <f>C10*分析シート!$E$8/1000000</f>
        <v>0</v>
      </c>
      <c r="G10" s="41">
        <f t="shared" si="0"/>
        <v>0</v>
      </c>
      <c r="H10" s="166">
        <v>1</v>
      </c>
      <c r="I10" s="41">
        <f t="shared" si="1"/>
        <v>0</v>
      </c>
      <c r="J10" s="166">
        <f t="shared" si="2"/>
        <v>0</v>
      </c>
      <c r="K10" s="41">
        <f t="shared" si="3"/>
        <v>0</v>
      </c>
    </row>
    <row r="11" spans="1:11">
      <c r="A11" s="235" t="s">
        <v>658</v>
      </c>
      <c r="B11" s="168">
        <v>502.94117647058823</v>
      </c>
      <c r="C11" s="237">
        <v>128</v>
      </c>
      <c r="D11" s="18" t="s">
        <v>89</v>
      </c>
      <c r="E11" s="14">
        <f>B11*分析シート!$E$16*分析シート!$E$17/1000000</f>
        <v>0</v>
      </c>
      <c r="F11" s="14">
        <f>C11*分析シート!$E$8/1000000</f>
        <v>0</v>
      </c>
      <c r="G11" s="41">
        <f t="shared" si="0"/>
        <v>0</v>
      </c>
      <c r="H11" s="166">
        <v>1</v>
      </c>
      <c r="I11" s="41">
        <f t="shared" si="1"/>
        <v>0</v>
      </c>
      <c r="J11" s="166">
        <f t="shared" si="2"/>
        <v>0</v>
      </c>
      <c r="K11" s="41">
        <f t="shared" si="3"/>
        <v>0</v>
      </c>
    </row>
    <row r="12" spans="1:11">
      <c r="A12" s="235" t="s">
        <v>659</v>
      </c>
      <c r="B12" s="168">
        <v>1457.6470588235295</v>
      </c>
      <c r="C12" s="237">
        <v>1586</v>
      </c>
      <c r="D12" s="18" t="s">
        <v>47</v>
      </c>
      <c r="E12" s="14">
        <f>B12*分析シート!$E$16*分析シート!$E$17/1000000</f>
        <v>0</v>
      </c>
      <c r="F12" s="14">
        <f>C12*分析シート!$E$8/1000000</f>
        <v>0</v>
      </c>
      <c r="G12" s="41">
        <f t="shared" si="0"/>
        <v>0</v>
      </c>
      <c r="H12" s="167">
        <f>VLOOKUP(D12,'2'!$B$5:$C$42,2,FALSE)</f>
        <v>1.5657371620437455E-2</v>
      </c>
      <c r="I12" s="41">
        <f t="shared" si="1"/>
        <v>0</v>
      </c>
      <c r="J12" s="166">
        <f t="shared" si="2"/>
        <v>0.98434262837956255</v>
      </c>
      <c r="K12" s="41">
        <f t="shared" si="3"/>
        <v>0</v>
      </c>
    </row>
    <row r="13" spans="1:11">
      <c r="A13" s="235" t="s">
        <v>660</v>
      </c>
      <c r="B13" s="168">
        <v>1445.8823529411766</v>
      </c>
      <c r="C13" s="237">
        <v>1408</v>
      </c>
      <c r="D13" s="18" t="s">
        <v>78</v>
      </c>
      <c r="E13" s="14">
        <f>B13*分析シート!$E$16*分析シート!$E$17/1000000</f>
        <v>0</v>
      </c>
      <c r="F13" s="14">
        <f>C13*分析シート!$E$8/1000000</f>
        <v>0</v>
      </c>
      <c r="G13" s="41">
        <f t="shared" si="0"/>
        <v>0</v>
      </c>
      <c r="H13" s="167">
        <v>1</v>
      </c>
      <c r="I13" s="41">
        <f t="shared" si="1"/>
        <v>0</v>
      </c>
      <c r="J13" s="166">
        <f>1-H13</f>
        <v>0</v>
      </c>
      <c r="K13" s="41">
        <f t="shared" si="3"/>
        <v>0</v>
      </c>
    </row>
    <row r="14" spans="1:11">
      <c r="A14" s="235" t="s">
        <v>661</v>
      </c>
      <c r="B14" s="168">
        <v>8288.2352941176468</v>
      </c>
      <c r="C14" s="237">
        <v>0</v>
      </c>
      <c r="D14" s="18" t="s">
        <v>90</v>
      </c>
      <c r="E14" s="14">
        <f>B14*分析シート!$E$16*分析シート!$E$17/1000000</f>
        <v>0</v>
      </c>
      <c r="F14" s="14">
        <f>C14*分析シート!$E$8/1000000</f>
        <v>0</v>
      </c>
      <c r="G14" s="41">
        <f t="shared" si="0"/>
        <v>0</v>
      </c>
      <c r="H14" s="167">
        <v>1</v>
      </c>
      <c r="I14" s="41">
        <f t="shared" si="1"/>
        <v>0</v>
      </c>
      <c r="J14" s="166">
        <f>1-H14</f>
        <v>0</v>
      </c>
      <c r="K14" s="41">
        <f t="shared" si="3"/>
        <v>0</v>
      </c>
    </row>
    <row r="15" spans="1:11">
      <c r="A15" s="235" t="s">
        <v>662</v>
      </c>
      <c r="B15" s="168">
        <v>4233.5294117647063</v>
      </c>
      <c r="C15" s="237">
        <v>2075</v>
      </c>
      <c r="D15" s="18" t="s">
        <v>90</v>
      </c>
      <c r="E15" s="14">
        <f>B15*分析シート!$E$16*分析シート!$E$17/1000000</f>
        <v>0</v>
      </c>
      <c r="F15" s="14">
        <f>C15*分析シート!$E$8/1000000</f>
        <v>0</v>
      </c>
      <c r="G15" s="41">
        <f t="shared" si="0"/>
        <v>0</v>
      </c>
      <c r="H15" s="167">
        <v>1</v>
      </c>
      <c r="I15" s="41">
        <f t="shared" si="1"/>
        <v>0</v>
      </c>
      <c r="J15" s="166">
        <f>1-H15</f>
        <v>0</v>
      </c>
      <c r="K15" s="41">
        <f t="shared" si="3"/>
        <v>0</v>
      </c>
    </row>
    <row r="16" spans="1:11">
      <c r="A16" s="235" t="s">
        <v>663</v>
      </c>
      <c r="B16" s="168">
        <v>845.88235294117646</v>
      </c>
      <c r="C16" s="237">
        <v>601</v>
      </c>
      <c r="D16" s="18" t="s">
        <v>34</v>
      </c>
      <c r="E16" s="14">
        <f>B16*分析シート!$E$16*分析シート!$E$17/1000000</f>
        <v>0</v>
      </c>
      <c r="F16" s="14">
        <f>C16*分析シート!$E$8/1000000</f>
        <v>0</v>
      </c>
      <c r="G16" s="41">
        <f t="shared" si="0"/>
        <v>0</v>
      </c>
      <c r="H16" s="167">
        <f>VLOOKUP(D16,'2'!$B$5:$C$42,2,FALSE)</f>
        <v>9.4629584517824439E-2</v>
      </c>
      <c r="I16" s="168">
        <f t="shared" si="1"/>
        <v>0</v>
      </c>
      <c r="J16" s="167">
        <f>VLOOKUP(D16,'2'!$B$5:$E$42,4,FALSE)</f>
        <v>0.14137394718538465</v>
      </c>
      <c r="K16" s="41">
        <f t="shared" si="3"/>
        <v>0</v>
      </c>
    </row>
    <row r="17" spans="1:11">
      <c r="A17" s="235" t="s">
        <v>664</v>
      </c>
      <c r="B17" s="168">
        <v>204.11764705882354</v>
      </c>
      <c r="C17" s="237">
        <v>339</v>
      </c>
      <c r="D17" s="18" t="s">
        <v>104</v>
      </c>
      <c r="E17" s="14">
        <f>B17*分析シート!$E$16*分析シート!$E$17/1000000</f>
        <v>0</v>
      </c>
      <c r="F17" s="14">
        <f>C17*分析シート!$E$8/1000000</f>
        <v>0</v>
      </c>
      <c r="G17" s="41">
        <f t="shared" si="0"/>
        <v>0</v>
      </c>
      <c r="H17" s="167">
        <f>VLOOKUP(D17,'2'!$B$5:$C$42,2,FALSE)</f>
        <v>7.4098991696379346E-2</v>
      </c>
      <c r="I17" s="168">
        <f t="shared" si="1"/>
        <v>0</v>
      </c>
      <c r="J17" s="167">
        <f>VLOOKUP(D17,'2'!$B$5:$E$42,4,FALSE)</f>
        <v>0.11596877326404252</v>
      </c>
      <c r="K17" s="41">
        <f t="shared" si="3"/>
        <v>0</v>
      </c>
    </row>
    <row r="18" spans="1:11">
      <c r="A18" s="235" t="s">
        <v>665</v>
      </c>
      <c r="B18" s="168">
        <v>237.05882352941177</v>
      </c>
      <c r="C18" s="237">
        <v>235</v>
      </c>
      <c r="D18" s="18" t="s">
        <v>104</v>
      </c>
      <c r="E18" s="14">
        <f>B18*分析シート!$E$16*分析シート!$E$17/1000000</f>
        <v>0</v>
      </c>
      <c r="F18" s="14">
        <f>C18*分析シート!$E$8/1000000</f>
        <v>0</v>
      </c>
      <c r="G18" s="41">
        <f t="shared" si="0"/>
        <v>0</v>
      </c>
      <c r="H18" s="167">
        <f>VLOOKUP(D18,'2'!$B$5:$C$42,2,FALSE)</f>
        <v>7.4098991696379346E-2</v>
      </c>
      <c r="I18" s="168">
        <f t="shared" si="1"/>
        <v>0</v>
      </c>
      <c r="J18" s="167">
        <f>VLOOKUP(D18,'2'!$B$5:$E$42,4,FALSE)</f>
        <v>0.11596877326404252</v>
      </c>
      <c r="K18" s="41">
        <f t="shared" si="3"/>
        <v>0</v>
      </c>
    </row>
    <row r="19" spans="1:11">
      <c r="A19" s="235" t="s">
        <v>666</v>
      </c>
      <c r="B19" s="168">
        <v>450.58823529411768</v>
      </c>
      <c r="C19" s="237">
        <v>442</v>
      </c>
      <c r="D19" s="18" t="s">
        <v>34</v>
      </c>
      <c r="E19" s="14">
        <f>B19*分析シート!$E$16*分析シート!$E$17/1000000</f>
        <v>0</v>
      </c>
      <c r="F19" s="14">
        <f>C19*分析シート!$E$8/1000000</f>
        <v>0</v>
      </c>
      <c r="G19" s="41">
        <f t="shared" si="0"/>
        <v>0</v>
      </c>
      <c r="H19" s="167">
        <f>VLOOKUP(D19,'2'!$B$5:$C$42,2,FALSE)</f>
        <v>9.4629584517824439E-2</v>
      </c>
      <c r="I19" s="168">
        <f t="shared" si="1"/>
        <v>0</v>
      </c>
      <c r="J19" s="167">
        <f>VLOOKUP(D19,'2'!$B$5:$E$42,4,FALSE)</f>
        <v>0.14137394718538465</v>
      </c>
      <c r="K19" s="41">
        <f t="shared" si="3"/>
        <v>0</v>
      </c>
    </row>
    <row r="20" spans="1:11">
      <c r="A20" s="235" t="s">
        <v>667</v>
      </c>
      <c r="B20" s="168">
        <v>347.05882352941177</v>
      </c>
      <c r="C20" s="237">
        <v>466</v>
      </c>
      <c r="D20" s="18" t="s">
        <v>37</v>
      </c>
      <c r="E20" s="14">
        <f>B20*分析シート!$E$16*分析シート!$E$17/1000000</f>
        <v>0</v>
      </c>
      <c r="F20" s="14">
        <f>C20*分析シート!$E$8/1000000</f>
        <v>0</v>
      </c>
      <c r="G20" s="41">
        <f t="shared" si="0"/>
        <v>0</v>
      </c>
      <c r="H20" s="167">
        <f>VLOOKUP(D20,'2'!$B$5:$C$42,2,FALSE)</f>
        <v>2.0855282707945011E-2</v>
      </c>
      <c r="I20" s="168">
        <f t="shared" si="1"/>
        <v>0</v>
      </c>
      <c r="J20" s="167">
        <f>VLOOKUP(D20,'2'!$B$5:$E$42,4,FALSE)</f>
        <v>0.67580841235108191</v>
      </c>
      <c r="K20" s="41">
        <f t="shared" si="3"/>
        <v>0</v>
      </c>
    </row>
    <row r="21" spans="1:11">
      <c r="A21" s="235" t="s">
        <v>668</v>
      </c>
      <c r="B21" s="168">
        <v>102.35294117647059</v>
      </c>
      <c r="C21" s="237">
        <v>181</v>
      </c>
      <c r="D21" s="18" t="s">
        <v>67</v>
      </c>
      <c r="E21" s="14">
        <f>B21*分析シート!$E$16*分析シート!$E$17/1000000</f>
        <v>0</v>
      </c>
      <c r="F21" s="14">
        <f>C21*分析シート!$E$8/1000000</f>
        <v>0</v>
      </c>
      <c r="G21" s="41">
        <f t="shared" si="0"/>
        <v>0</v>
      </c>
      <c r="H21" s="167">
        <f>VLOOKUP(D21,'2'!$B$5:$C$42,2,FALSE)</f>
        <v>0.25736832498890005</v>
      </c>
      <c r="I21" s="168">
        <f t="shared" si="1"/>
        <v>0</v>
      </c>
      <c r="J21" s="167">
        <f>VLOOKUP(D21,'2'!$B$5:$E$42,4,FALSE)</f>
        <v>0.21560992341826379</v>
      </c>
      <c r="K21" s="41">
        <f t="shared" si="3"/>
        <v>0</v>
      </c>
    </row>
    <row r="22" spans="1:11">
      <c r="A22" s="235" t="s">
        <v>669</v>
      </c>
      <c r="B22" s="168">
        <v>45.294117647058826</v>
      </c>
      <c r="C22" s="237">
        <v>40</v>
      </c>
      <c r="D22" s="18" t="s">
        <v>45</v>
      </c>
      <c r="E22" s="14">
        <f>B22*分析シート!$E$16*分析シート!$E$17/1000000</f>
        <v>0</v>
      </c>
      <c r="F22" s="14">
        <f>C22*分析シート!$E$8/1000000</f>
        <v>0</v>
      </c>
      <c r="G22" s="41">
        <f t="shared" si="0"/>
        <v>0</v>
      </c>
      <c r="H22" s="167">
        <f>VLOOKUP(D22,'2'!$B$5:$C$42,2,FALSE)</f>
        <v>5.8621217575100637E-2</v>
      </c>
      <c r="I22" s="168">
        <f t="shared" si="1"/>
        <v>0</v>
      </c>
      <c r="J22" s="167">
        <f>VLOOKUP(D22,'2'!$B$5:$E$42,4,FALSE)</f>
        <v>0.28001656927014823</v>
      </c>
      <c r="K22" s="41">
        <f t="shared" si="3"/>
        <v>0</v>
      </c>
    </row>
    <row r="23" spans="1:11">
      <c r="A23" s="235" t="s">
        <v>670</v>
      </c>
      <c r="B23" s="168">
        <v>55.882352941176471</v>
      </c>
      <c r="C23" s="237">
        <v>50</v>
      </c>
      <c r="D23" s="18" t="s">
        <v>50</v>
      </c>
      <c r="E23" s="14">
        <f>B23*分析シート!$E$16*分析シート!$E$17/1000000</f>
        <v>0</v>
      </c>
      <c r="F23" s="14">
        <f>C23*分析シート!$E$8/1000000</f>
        <v>0</v>
      </c>
      <c r="G23" s="41">
        <f t="shared" si="0"/>
        <v>0</v>
      </c>
      <c r="H23" s="167">
        <f>VLOOKUP(D23,'2'!$B$5:$C$42,2,FALSE)</f>
        <v>0.17760946546849088</v>
      </c>
      <c r="I23" s="168">
        <f>G23*H23</f>
        <v>0</v>
      </c>
      <c r="J23" s="167">
        <f>VLOOKUP(D23,'2'!$B$5:$E$42,4,FALSE)</f>
        <v>9.4019016092615745E-2</v>
      </c>
      <c r="K23" s="41">
        <f>G23*J23</f>
        <v>0</v>
      </c>
    </row>
    <row r="24" spans="1:11">
      <c r="A24" s="235" t="s">
        <v>671</v>
      </c>
      <c r="B24" s="168">
        <v>2177.6470588235293</v>
      </c>
      <c r="C24" s="237">
        <v>1564</v>
      </c>
      <c r="D24" s="18" t="s">
        <v>67</v>
      </c>
      <c r="E24" s="14">
        <f>B24*分析シート!$E$16*分析シート!$E$17/1000000</f>
        <v>0</v>
      </c>
      <c r="F24" s="14">
        <f>C24*分析シート!$E$8/1000000</f>
        <v>0</v>
      </c>
      <c r="G24" s="41">
        <f t="shared" si="0"/>
        <v>0</v>
      </c>
      <c r="H24" s="167">
        <v>1</v>
      </c>
      <c r="I24" s="41">
        <f t="shared" si="1"/>
        <v>0</v>
      </c>
      <c r="J24" s="166">
        <f t="shared" ref="J24:J33" si="4">1-H24</f>
        <v>0</v>
      </c>
      <c r="K24" s="41">
        <f t="shared" si="3"/>
        <v>0</v>
      </c>
    </row>
    <row r="25" spans="1:11">
      <c r="A25" s="235" t="s">
        <v>672</v>
      </c>
      <c r="B25" s="168">
        <v>357.64705882352945</v>
      </c>
      <c r="C25" s="237">
        <v>222</v>
      </c>
      <c r="D25" s="18" t="s">
        <v>90</v>
      </c>
      <c r="E25" s="14">
        <f>B25*分析シート!$E$16*分析シート!$E$17/1000000</f>
        <v>0</v>
      </c>
      <c r="F25" s="14">
        <f>C25*分析シート!$E$8/1000000</f>
        <v>0</v>
      </c>
      <c r="G25" s="41">
        <f t="shared" si="0"/>
        <v>0</v>
      </c>
      <c r="H25" s="166">
        <v>1</v>
      </c>
      <c r="I25" s="41">
        <f t="shared" si="1"/>
        <v>0</v>
      </c>
      <c r="J25" s="166">
        <f t="shared" si="4"/>
        <v>0</v>
      </c>
      <c r="K25" s="41">
        <f t="shared" si="3"/>
        <v>0</v>
      </c>
    </row>
    <row r="26" spans="1:11">
      <c r="A26" s="235" t="s">
        <v>673</v>
      </c>
      <c r="B26" s="168">
        <v>845.88235294117646</v>
      </c>
      <c r="C26" s="237">
        <v>824</v>
      </c>
      <c r="D26" s="18" t="s">
        <v>90</v>
      </c>
      <c r="E26" s="14">
        <f>B26*分析シート!$E$16*分析シート!$E$17/1000000</f>
        <v>0</v>
      </c>
      <c r="F26" s="14">
        <f>C26*分析シート!$E$8/1000000</f>
        <v>0</v>
      </c>
      <c r="G26" s="41">
        <f t="shared" si="0"/>
        <v>0</v>
      </c>
      <c r="H26" s="166">
        <v>1</v>
      </c>
      <c r="I26" s="41">
        <f t="shared" si="1"/>
        <v>0</v>
      </c>
      <c r="J26" s="166">
        <f t="shared" si="4"/>
        <v>0</v>
      </c>
      <c r="K26" s="41">
        <f t="shared" si="3"/>
        <v>0</v>
      </c>
    </row>
    <row r="27" spans="1:11">
      <c r="A27" s="235" t="s">
        <v>674</v>
      </c>
      <c r="B27" s="168">
        <v>288.8235294117647</v>
      </c>
      <c r="C27" s="237">
        <v>206</v>
      </c>
      <c r="D27" s="18" t="s">
        <v>86</v>
      </c>
      <c r="E27" s="14">
        <f>B27*分析シート!$E$16*分析シート!$E$17/1000000</f>
        <v>0</v>
      </c>
      <c r="F27" s="14">
        <f>C27*分析シート!$E$8/1000000</f>
        <v>0</v>
      </c>
      <c r="G27" s="41">
        <f t="shared" si="0"/>
        <v>0</v>
      </c>
      <c r="H27" s="166">
        <v>1</v>
      </c>
      <c r="I27" s="41">
        <f t="shared" si="1"/>
        <v>0</v>
      </c>
      <c r="J27" s="166">
        <f t="shared" si="4"/>
        <v>0</v>
      </c>
      <c r="K27" s="41">
        <f t="shared" si="3"/>
        <v>0</v>
      </c>
    </row>
    <row r="28" spans="1:11">
      <c r="A28" s="235" t="s">
        <v>675</v>
      </c>
      <c r="B28" s="168">
        <v>196.47058823529412</v>
      </c>
      <c r="C28" s="237">
        <v>349</v>
      </c>
      <c r="D28" s="18" t="s">
        <v>90</v>
      </c>
      <c r="E28" s="14">
        <f>B28*分析シート!$E$16*分析シート!$E$17/1000000</f>
        <v>0</v>
      </c>
      <c r="F28" s="14">
        <f>C28*分析シート!$E$8/1000000</f>
        <v>0</v>
      </c>
      <c r="G28" s="41">
        <f t="shared" si="0"/>
        <v>0</v>
      </c>
      <c r="H28" s="166">
        <v>1</v>
      </c>
      <c r="I28" s="41">
        <f t="shared" si="1"/>
        <v>0</v>
      </c>
      <c r="J28" s="166">
        <f t="shared" si="4"/>
        <v>0</v>
      </c>
      <c r="K28" s="41">
        <f t="shared" si="3"/>
        <v>0</v>
      </c>
    </row>
    <row r="29" spans="1:11">
      <c r="A29" s="235" t="s">
        <v>676</v>
      </c>
      <c r="B29" s="168">
        <v>62.941176470588239</v>
      </c>
      <c r="C29" s="237">
        <v>104</v>
      </c>
      <c r="D29" s="18" t="s">
        <v>90</v>
      </c>
      <c r="E29" s="14">
        <f>B29*分析シート!$E$16*分析シート!$E$17/1000000</f>
        <v>0</v>
      </c>
      <c r="F29" s="14">
        <f>C29*分析シート!$E$8/1000000</f>
        <v>0</v>
      </c>
      <c r="G29" s="41">
        <f t="shared" si="0"/>
        <v>0</v>
      </c>
      <c r="H29" s="166">
        <v>1</v>
      </c>
      <c r="I29" s="41">
        <f t="shared" si="1"/>
        <v>0</v>
      </c>
      <c r="J29" s="166">
        <f t="shared" si="4"/>
        <v>0</v>
      </c>
      <c r="K29" s="41">
        <f t="shared" si="3"/>
        <v>0</v>
      </c>
    </row>
    <row r="30" spans="1:11">
      <c r="A30" s="235" t="s">
        <v>677</v>
      </c>
      <c r="B30" s="168">
        <v>291.76470588235293</v>
      </c>
      <c r="C30" s="237">
        <v>418</v>
      </c>
      <c r="D30" s="18" t="s">
        <v>90</v>
      </c>
      <c r="E30" s="14">
        <f>B30*分析シート!$E$16*分析シート!$E$17/1000000</f>
        <v>0</v>
      </c>
      <c r="F30" s="14">
        <f>C30*分析シート!$E$8/1000000</f>
        <v>0</v>
      </c>
      <c r="G30" s="41">
        <f t="shared" si="0"/>
        <v>0</v>
      </c>
      <c r="H30" s="166">
        <v>1</v>
      </c>
      <c r="I30" s="41">
        <f t="shared" si="1"/>
        <v>0</v>
      </c>
      <c r="J30" s="166">
        <f t="shared" si="4"/>
        <v>0</v>
      </c>
      <c r="K30" s="41">
        <f t="shared" si="3"/>
        <v>0</v>
      </c>
    </row>
    <row r="31" spans="1:11">
      <c r="A31" s="235" t="s">
        <v>678</v>
      </c>
      <c r="B31" s="168">
        <v>40.588235294117645</v>
      </c>
      <c r="C31" s="237">
        <v>29</v>
      </c>
      <c r="D31" s="18" t="s">
        <v>435</v>
      </c>
      <c r="E31" s="14">
        <f>B31*分析シート!$E$16*分析シート!$E$17/1000000</f>
        <v>0</v>
      </c>
      <c r="F31" s="14">
        <f>C31*分析シート!$E$8/1000000</f>
        <v>0</v>
      </c>
      <c r="G31" s="41">
        <f t="shared" si="0"/>
        <v>0</v>
      </c>
      <c r="H31" s="166">
        <v>1</v>
      </c>
      <c r="I31" s="41">
        <f t="shared" si="1"/>
        <v>0</v>
      </c>
      <c r="J31" s="166">
        <f t="shared" si="4"/>
        <v>0</v>
      </c>
      <c r="K31" s="41">
        <f t="shared" si="3"/>
        <v>0</v>
      </c>
    </row>
    <row r="32" spans="1:11">
      <c r="A32" s="235" t="s">
        <v>679</v>
      </c>
      <c r="B32" s="168">
        <v>60.588235294117652</v>
      </c>
      <c r="C32" s="237">
        <v>40</v>
      </c>
      <c r="D32" s="18" t="s">
        <v>89</v>
      </c>
      <c r="E32" s="14">
        <f>B32*分析シート!$E$16*分析シート!$E$17/1000000</f>
        <v>0</v>
      </c>
      <c r="F32" s="14">
        <f>C32*分析シート!$E$8/1000000</f>
        <v>0</v>
      </c>
      <c r="G32" s="41">
        <f t="shared" si="0"/>
        <v>0</v>
      </c>
      <c r="H32" s="166">
        <v>1</v>
      </c>
      <c r="I32" s="41">
        <f t="shared" si="1"/>
        <v>0</v>
      </c>
      <c r="J32" s="166">
        <f t="shared" si="4"/>
        <v>0</v>
      </c>
      <c r="K32" s="41">
        <f t="shared" si="3"/>
        <v>0</v>
      </c>
    </row>
    <row r="33" spans="1:11">
      <c r="A33" s="235" t="s">
        <v>680</v>
      </c>
      <c r="B33" s="168">
        <v>227.05882352941177</v>
      </c>
      <c r="C33" s="237">
        <v>155</v>
      </c>
      <c r="D33" s="18" t="s">
        <v>90</v>
      </c>
      <c r="E33" s="14">
        <f>B33*分析シート!$E$16*分析シート!$E$17/1000000</f>
        <v>0</v>
      </c>
      <c r="F33" s="14">
        <f>C33*分析シート!$E$8/1000000</f>
        <v>0</v>
      </c>
      <c r="G33" s="41">
        <f t="shared" si="0"/>
        <v>0</v>
      </c>
      <c r="H33" s="166">
        <v>1</v>
      </c>
      <c r="I33" s="41">
        <f t="shared" si="1"/>
        <v>0</v>
      </c>
      <c r="J33" s="166">
        <f t="shared" si="4"/>
        <v>0</v>
      </c>
      <c r="K33" s="41">
        <f t="shared" si="3"/>
        <v>0</v>
      </c>
    </row>
    <row r="34" spans="1:11">
      <c r="A34" s="154" t="s">
        <v>769</v>
      </c>
      <c r="E34" s="24">
        <f>SUM(E3:E33)</f>
        <v>0</v>
      </c>
      <c r="F34" s="24">
        <f>SUM(F3:F33)</f>
        <v>0</v>
      </c>
      <c r="G34" s="24">
        <f>SUM(G3:G33)</f>
        <v>0</v>
      </c>
      <c r="I34" s="24">
        <f>SUM(I3:I33)</f>
        <v>0</v>
      </c>
      <c r="K34" s="24">
        <f>SUM(K3:K33)</f>
        <v>0</v>
      </c>
    </row>
    <row r="35" spans="1:11">
      <c r="A35" s="154"/>
    </row>
    <row r="36" spans="1:11">
      <c r="A36" s="154"/>
    </row>
  </sheetData>
  <mergeCells count="8">
    <mergeCell ref="J1:J2"/>
    <mergeCell ref="K1:K2"/>
    <mergeCell ref="A1:A2"/>
    <mergeCell ref="B1:C1"/>
    <mergeCell ref="D1:D2"/>
    <mergeCell ref="E1:G1"/>
    <mergeCell ref="H1:H2"/>
    <mergeCell ref="I1:I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7</vt:i4>
      </vt:variant>
    </vt:vector>
  </HeadingPairs>
  <TitlesOfParts>
    <vt:vector size="7" baseType="lpstr">
      <vt:lpstr>トップ</vt:lpstr>
      <vt:lpstr>分析シート</vt:lpstr>
      <vt:lpstr>部門分類シート</vt:lpstr>
      <vt:lpstr>1</vt:lpstr>
      <vt:lpstr>2</vt:lpstr>
      <vt:lpstr>3</vt:lpstr>
      <vt:lpstr>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2022-07-14T02:41:05Z</cp:lastPrinted>
  <dcterms:created xsi:type="dcterms:W3CDTF">2021-11-18T01:49:05Z</dcterms:created>
  <dcterms:modified xsi:type="dcterms:W3CDTF">2022-07-20T05:49:10Z</dcterms:modified>
</cp:coreProperties>
</file>